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23. Novembro 2023\"/>
    </mc:Choice>
  </mc:AlternateContent>
  <xr:revisionPtr revIDLastSave="0" documentId="13_ncr:1_{B1FD9A5C-3FAA-4726-967C-E338AC43BEC5}" xr6:coauthVersionLast="47" xr6:coauthVersionMax="47" xr10:uidLastSave="{00000000-0000-0000-0000-000000000000}"/>
  <bookViews>
    <workbookView xWindow="17172" yWindow="-1116" windowWidth="23256" windowHeight="12456" tabRatio="53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8" i="87" l="1"/>
  <c r="AV44" i="89"/>
  <c r="AW44" i="89" s="1"/>
  <c r="AV36" i="89"/>
  <c r="AW36" i="89"/>
  <c r="AV37" i="89"/>
  <c r="AW37" i="89" s="1"/>
  <c r="AV38" i="89"/>
  <c r="AW38" i="89"/>
  <c r="AV39" i="89"/>
  <c r="AW39" i="89"/>
  <c r="AV17" i="89"/>
  <c r="AW17" i="89" s="1"/>
  <c r="AG61" i="88"/>
  <c r="AV39" i="88"/>
  <c r="AW39" i="88" s="1"/>
  <c r="AG39" i="88"/>
  <c r="AV17" i="88"/>
  <c r="AW17" i="88" s="1"/>
  <c r="O58" i="70"/>
  <c r="N59" i="70"/>
  <c r="O59" i="70"/>
  <c r="P59" i="70" s="1"/>
  <c r="N60" i="70"/>
  <c r="O60" i="70"/>
  <c r="P60" i="70" s="1"/>
  <c r="L59" i="70"/>
  <c r="F59" i="70"/>
  <c r="F60" i="70"/>
  <c r="N25" i="70"/>
  <c r="O25" i="70"/>
  <c r="P25" i="70" s="1"/>
  <c r="N26" i="70"/>
  <c r="O26" i="70"/>
  <c r="P26" i="70"/>
  <c r="L25" i="70"/>
  <c r="L26" i="70"/>
  <c r="F25" i="70"/>
  <c r="F26" i="70"/>
  <c r="I61" i="86"/>
  <c r="H61" i="86"/>
  <c r="C61" i="86"/>
  <c r="B61" i="86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I10" i="2"/>
  <c r="J10" i="2"/>
  <c r="I13" i="2"/>
  <c r="J13" i="2"/>
  <c r="AV60" i="89"/>
  <c r="AV59" i="89"/>
  <c r="AF66" i="89"/>
  <c r="O22" i="89"/>
  <c r="AV15" i="89"/>
  <c r="AV16" i="89"/>
  <c r="AV58" i="88"/>
  <c r="AV59" i="88"/>
  <c r="AV60" i="88"/>
  <c r="AV37" i="88"/>
  <c r="AV38" i="88"/>
  <c r="AG37" i="88"/>
  <c r="AG38" i="88"/>
  <c r="AV15" i="88"/>
  <c r="AV16" i="88"/>
  <c r="O66" i="88"/>
  <c r="L24" i="70"/>
  <c r="N24" i="70"/>
  <c r="O24" i="70"/>
  <c r="P24" i="70" s="1"/>
  <c r="F24" i="70"/>
  <c r="N68" i="48"/>
  <c r="N69" i="48"/>
  <c r="J7" i="86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I50" i="2"/>
  <c r="J50" i="2"/>
  <c r="I53" i="2"/>
  <c r="J53" i="2"/>
  <c r="L77" i="70"/>
  <c r="N77" i="70"/>
  <c r="O77" i="70"/>
  <c r="F77" i="70"/>
  <c r="N90" i="70"/>
  <c r="O90" i="70"/>
  <c r="O91" i="70"/>
  <c r="O92" i="70"/>
  <c r="N93" i="70"/>
  <c r="O93" i="70"/>
  <c r="L90" i="70"/>
  <c r="L93" i="70"/>
  <c r="F90" i="70"/>
  <c r="F93" i="70"/>
  <c r="F94" i="70"/>
  <c r="L57" i="70"/>
  <c r="N57" i="70"/>
  <c r="O57" i="70"/>
  <c r="F57" i="70"/>
  <c r="L22" i="70"/>
  <c r="N22" i="70"/>
  <c r="O22" i="70"/>
  <c r="F22" i="70"/>
  <c r="F23" i="70"/>
  <c r="P57" i="70" l="1"/>
  <c r="P90" i="70"/>
  <c r="P93" i="70"/>
  <c r="P77" i="70"/>
  <c r="P22" i="70"/>
  <c r="D62" i="66"/>
  <c r="N93" i="36"/>
  <c r="O93" i="36"/>
  <c r="P93" i="36" s="1"/>
  <c r="L93" i="36"/>
  <c r="F93" i="36"/>
  <c r="N94" i="86"/>
  <c r="O94" i="86"/>
  <c r="L94" i="86"/>
  <c r="F94" i="86"/>
  <c r="J39" i="86"/>
  <c r="K39" i="86"/>
  <c r="L39" i="86"/>
  <c r="N39" i="86"/>
  <c r="O39" i="86"/>
  <c r="J40" i="86"/>
  <c r="K40" i="86"/>
  <c r="L40" i="86"/>
  <c r="N40" i="86"/>
  <c r="O40" i="86"/>
  <c r="I27" i="90"/>
  <c r="J27" i="90"/>
  <c r="AV14" i="89"/>
  <c r="AV58" i="89"/>
  <c r="P29" i="89"/>
  <c r="AV14" i="88"/>
  <c r="AV36" i="88"/>
  <c r="AG36" i="88"/>
  <c r="P39" i="86" l="1"/>
  <c r="P94" i="86"/>
  <c r="P40" i="86"/>
  <c r="L74" i="70"/>
  <c r="N74" i="70"/>
  <c r="O74" i="70"/>
  <c r="F74" i="70"/>
  <c r="L19" i="70"/>
  <c r="N19" i="70"/>
  <c r="O19" i="70"/>
  <c r="F19" i="70"/>
  <c r="F20" i="70"/>
  <c r="AV57" i="88"/>
  <c r="AV35" i="88"/>
  <c r="AV13" i="88"/>
  <c r="AG35" i="88"/>
  <c r="AV57" i="89"/>
  <c r="AV35" i="89"/>
  <c r="AV13" i="89"/>
  <c r="L83" i="70"/>
  <c r="N83" i="70"/>
  <c r="O83" i="70"/>
  <c r="L84" i="70"/>
  <c r="N84" i="70"/>
  <c r="O84" i="70"/>
  <c r="L85" i="70"/>
  <c r="N85" i="70"/>
  <c r="O85" i="70"/>
  <c r="L86" i="70"/>
  <c r="N86" i="70"/>
  <c r="O86" i="70"/>
  <c r="L87" i="70"/>
  <c r="N87" i="70"/>
  <c r="O87" i="70"/>
  <c r="L88" i="70"/>
  <c r="N88" i="70"/>
  <c r="O88" i="70"/>
  <c r="P88" i="70" s="1"/>
  <c r="L89" i="70"/>
  <c r="N89" i="70"/>
  <c r="O89" i="70"/>
  <c r="L94" i="70"/>
  <c r="N94" i="70"/>
  <c r="O94" i="70"/>
  <c r="F75" i="70"/>
  <c r="F76" i="70"/>
  <c r="F78" i="70"/>
  <c r="F80" i="70"/>
  <c r="F81" i="70"/>
  <c r="F82" i="70"/>
  <c r="F83" i="70"/>
  <c r="F84" i="70"/>
  <c r="F85" i="70"/>
  <c r="F86" i="70"/>
  <c r="F87" i="70"/>
  <c r="F88" i="70"/>
  <c r="F89" i="70"/>
  <c r="J57" i="70"/>
  <c r="K57" i="70"/>
  <c r="J58" i="70"/>
  <c r="K58" i="70"/>
  <c r="N17" i="66"/>
  <c r="O17" i="66"/>
  <c r="N18" i="66"/>
  <c r="O18" i="66"/>
  <c r="N19" i="66"/>
  <c r="O19" i="66"/>
  <c r="L17" i="66"/>
  <c r="F17" i="66"/>
  <c r="F18" i="66"/>
  <c r="J7" i="47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I61" i="81"/>
  <c r="H61" i="81"/>
  <c r="C61" i="81"/>
  <c r="B61" i="81"/>
  <c r="B32" i="36"/>
  <c r="C32" i="36"/>
  <c r="AV52" i="89"/>
  <c r="AV53" i="89"/>
  <c r="AV54" i="89"/>
  <c r="AV55" i="89"/>
  <c r="AV56" i="89"/>
  <c r="AF65" i="89"/>
  <c r="AV34" i="89"/>
  <c r="AV12" i="89"/>
  <c r="O21" i="89"/>
  <c r="AV34" i="88"/>
  <c r="AV12" i="88"/>
  <c r="AV56" i="88"/>
  <c r="O65" i="88"/>
  <c r="N17" i="70"/>
  <c r="O17" i="70"/>
  <c r="N18" i="70"/>
  <c r="O18" i="70"/>
  <c r="N20" i="70"/>
  <c r="O20" i="70"/>
  <c r="L17" i="70"/>
  <c r="L18" i="70"/>
  <c r="L20" i="70"/>
  <c r="L21" i="70"/>
  <c r="L23" i="70"/>
  <c r="F17" i="70"/>
  <c r="F18" i="70"/>
  <c r="F21" i="70"/>
  <c r="N66" i="66"/>
  <c r="O66" i="66"/>
  <c r="L66" i="66"/>
  <c r="F66" i="66"/>
  <c r="F67" i="66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B32" i="3"/>
  <c r="C32" i="3"/>
  <c r="H32" i="3"/>
  <c r="I32" i="3"/>
  <c r="I83" i="66"/>
  <c r="H83" i="66"/>
  <c r="C83" i="66"/>
  <c r="B83" i="66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S37" i="89"/>
  <c r="AT37" i="89"/>
  <c r="AU37" i="89"/>
  <c r="AS38" i="89"/>
  <c r="AT38" i="89"/>
  <c r="AU38" i="89"/>
  <c r="AS39" i="89"/>
  <c r="AT39" i="89"/>
  <c r="AU39" i="89"/>
  <c r="AS40" i="89"/>
  <c r="AT40" i="89"/>
  <c r="AU40" i="89"/>
  <c r="AV40" i="89"/>
  <c r="AV11" i="89"/>
  <c r="AV55" i="88"/>
  <c r="AV33" i="88"/>
  <c r="AV11" i="88"/>
  <c r="N72" i="70"/>
  <c r="O72" i="70"/>
  <c r="N82" i="70"/>
  <c r="O82" i="70"/>
  <c r="I95" i="70"/>
  <c r="H95" i="70"/>
  <c r="C95" i="70"/>
  <c r="B95" i="70"/>
  <c r="L72" i="70"/>
  <c r="L73" i="70"/>
  <c r="L75" i="70"/>
  <c r="L76" i="70"/>
  <c r="L78" i="70"/>
  <c r="L80" i="70"/>
  <c r="L81" i="70"/>
  <c r="L82" i="70"/>
  <c r="F72" i="70"/>
  <c r="F73" i="70"/>
  <c r="N15" i="70"/>
  <c r="O15" i="70"/>
  <c r="N16" i="70"/>
  <c r="O16" i="70"/>
  <c r="L15" i="70"/>
  <c r="L16" i="70"/>
  <c r="F15" i="70"/>
  <c r="F16" i="70"/>
  <c r="N14" i="66"/>
  <c r="O14" i="66"/>
  <c r="L14" i="66"/>
  <c r="F14" i="66"/>
  <c r="C61" i="36"/>
  <c r="B61" i="36"/>
  <c r="P74" i="70" l="1"/>
  <c r="P19" i="70"/>
  <c r="P18" i="66"/>
  <c r="AW35" i="89"/>
  <c r="P83" i="70"/>
  <c r="F95" i="70"/>
  <c r="P94" i="70"/>
  <c r="AW34" i="89"/>
  <c r="P85" i="70"/>
  <c r="P86" i="70"/>
  <c r="P19" i="66"/>
  <c r="P89" i="70"/>
  <c r="P84" i="70"/>
  <c r="P87" i="70"/>
  <c r="P14" i="66"/>
  <c r="P17" i="66"/>
  <c r="P17" i="70"/>
  <c r="P20" i="70"/>
  <c r="P18" i="70"/>
  <c r="P66" i="66"/>
  <c r="AW33" i="89"/>
  <c r="P72" i="70"/>
  <c r="P82" i="70"/>
  <c r="P16" i="70"/>
  <c r="P15" i="70"/>
  <c r="N82" i="86"/>
  <c r="O82" i="86"/>
  <c r="N87" i="86"/>
  <c r="O87" i="86"/>
  <c r="N88" i="86"/>
  <c r="O88" i="86"/>
  <c r="N89" i="86"/>
  <c r="O89" i="86"/>
  <c r="N90" i="86"/>
  <c r="O90" i="86"/>
  <c r="N91" i="86"/>
  <c r="O91" i="86"/>
  <c r="N92" i="86"/>
  <c r="O92" i="86"/>
  <c r="N93" i="86"/>
  <c r="O93" i="86"/>
  <c r="L87" i="86"/>
  <c r="L88" i="86"/>
  <c r="L89" i="86"/>
  <c r="L90" i="86"/>
  <c r="L91" i="86"/>
  <c r="L92" i="86"/>
  <c r="L93" i="86"/>
  <c r="F87" i="86"/>
  <c r="F88" i="86"/>
  <c r="F89" i="86"/>
  <c r="F90" i="86"/>
  <c r="F91" i="86"/>
  <c r="F92" i="86"/>
  <c r="F93" i="86"/>
  <c r="AV10" i="89"/>
  <c r="AV54" i="88"/>
  <c r="AV32" i="88"/>
  <c r="AV10" i="88"/>
  <c r="N71" i="70"/>
  <c r="O71" i="70"/>
  <c r="N73" i="70"/>
  <c r="O73" i="70"/>
  <c r="N75" i="70"/>
  <c r="O75" i="70"/>
  <c r="N76" i="70"/>
  <c r="O76" i="70"/>
  <c r="N78" i="70"/>
  <c r="O78" i="70"/>
  <c r="O79" i="70"/>
  <c r="N80" i="70"/>
  <c r="O80" i="70"/>
  <c r="N81" i="70"/>
  <c r="O81" i="70"/>
  <c r="F71" i="70"/>
  <c r="N21" i="70"/>
  <c r="O21" i="70"/>
  <c r="N23" i="70"/>
  <c r="O23" i="70"/>
  <c r="O27" i="70"/>
  <c r="N28" i="70"/>
  <c r="O28" i="70"/>
  <c r="N29" i="70"/>
  <c r="O29" i="70"/>
  <c r="N30" i="70"/>
  <c r="O30" i="70"/>
  <c r="N31" i="70"/>
  <c r="O31" i="70"/>
  <c r="L28" i="70"/>
  <c r="L29" i="70"/>
  <c r="L30" i="70"/>
  <c r="L31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L30" i="86"/>
  <c r="F30" i="86"/>
  <c r="Q14" i="72"/>
  <c r="R14" i="72"/>
  <c r="O14" i="72"/>
  <c r="I14" i="72"/>
  <c r="B6" i="48"/>
  <c r="O64" i="89"/>
  <c r="AF64" i="89"/>
  <c r="AV9" i="89"/>
  <c r="O20" i="89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N90" i="47"/>
  <c r="O90" i="47"/>
  <c r="N91" i="47"/>
  <c r="O91" i="47"/>
  <c r="N92" i="47"/>
  <c r="O92" i="47"/>
  <c r="N93" i="47"/>
  <c r="O93" i="47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AV44" i="88" l="1"/>
  <c r="P82" i="86"/>
  <c r="P88" i="86"/>
  <c r="AV43" i="88"/>
  <c r="P90" i="47"/>
  <c r="P79" i="86"/>
  <c r="P75" i="70"/>
  <c r="P91" i="86"/>
  <c r="P87" i="86"/>
  <c r="P93" i="86"/>
  <c r="P28" i="70"/>
  <c r="P30" i="86"/>
  <c r="P71" i="70"/>
  <c r="P81" i="70"/>
  <c r="P30" i="70"/>
  <c r="P93" i="47"/>
  <c r="P89" i="47"/>
  <c r="P92" i="47"/>
  <c r="P92" i="86"/>
  <c r="P90" i="86"/>
  <c r="P89" i="86"/>
  <c r="P31" i="70"/>
  <c r="P78" i="70"/>
  <c r="P21" i="70"/>
  <c r="P80" i="70"/>
  <c r="P76" i="70"/>
  <c r="P73" i="70"/>
  <c r="P29" i="70"/>
  <c r="P23" i="70"/>
  <c r="P65" i="66"/>
  <c r="P79" i="66"/>
  <c r="P11" i="66"/>
  <c r="P92" i="83"/>
  <c r="S14" i="72"/>
  <c r="AV64" i="89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W11" i="89" s="1"/>
  <c r="AT12" i="89"/>
  <c r="AU12" i="89"/>
  <c r="AW12" i="89" s="1"/>
  <c r="AT13" i="89"/>
  <c r="AU13" i="89"/>
  <c r="AW13" i="89" s="1"/>
  <c r="AT14" i="89"/>
  <c r="AU14" i="89"/>
  <c r="AW14" i="89" s="1"/>
  <c r="AT15" i="89"/>
  <c r="AU15" i="89"/>
  <c r="AW15" i="89" s="1"/>
  <c r="AT16" i="89"/>
  <c r="AU16" i="89"/>
  <c r="AW16" i="89" s="1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T53" i="89"/>
  <c r="AU53" i="89"/>
  <c r="AW53" i="89" s="1"/>
  <c r="AT54" i="89"/>
  <c r="AU54" i="89"/>
  <c r="AW54" i="89" s="1"/>
  <c r="AT55" i="89"/>
  <c r="AU55" i="89"/>
  <c r="AW55" i="89" s="1"/>
  <c r="AT56" i="89"/>
  <c r="AU56" i="89"/>
  <c r="AW56" i="89" s="1"/>
  <c r="AT57" i="89"/>
  <c r="AU57" i="89"/>
  <c r="AW57" i="89" s="1"/>
  <c r="AT58" i="89"/>
  <c r="AU58" i="89"/>
  <c r="AW58" i="89" s="1"/>
  <c r="AT59" i="89"/>
  <c r="AU59" i="89"/>
  <c r="AW59" i="89" s="1"/>
  <c r="AT60" i="89"/>
  <c r="AU60" i="89"/>
  <c r="AW60" i="89" s="1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W12" i="88" s="1"/>
  <c r="AT13" i="88"/>
  <c r="AU13" i="88"/>
  <c r="AW13" i="88" s="1"/>
  <c r="AT14" i="88"/>
  <c r="AU14" i="88"/>
  <c r="AW14" i="88" s="1"/>
  <c r="AT15" i="88"/>
  <c r="AU15" i="88"/>
  <c r="AW15" i="88" s="1"/>
  <c r="AT16" i="88"/>
  <c r="AU16" i="88"/>
  <c r="AW16" i="88" s="1"/>
  <c r="AT17" i="88"/>
  <c r="AU17" i="88"/>
  <c r="AT18" i="88"/>
  <c r="AU18" i="88"/>
  <c r="AD20" i="88"/>
  <c r="AT20" i="88" s="1"/>
  <c r="AD21" i="88"/>
  <c r="AT21" i="88" s="1"/>
  <c r="AD22" i="88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AT64" i="88" l="1"/>
  <c r="AT22" i="88"/>
  <c r="Q39" i="90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G52" i="88"/>
  <c r="AG53" i="88"/>
  <c r="AG54" i="88"/>
  <c r="AG55" i="88"/>
  <c r="AG56" i="88"/>
  <c r="AG57" i="88"/>
  <c r="AG58" i="88"/>
  <c r="AG59" i="88"/>
  <c r="AG60" i="88"/>
  <c r="AG51" i="88"/>
  <c r="AG30" i="88"/>
  <c r="AG31" i="88"/>
  <c r="AG32" i="88"/>
  <c r="AG33" i="88"/>
  <c r="AG34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29" i="90" l="1"/>
  <c r="E38" i="90"/>
  <c r="E34" i="90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O66" i="89"/>
  <c r="AV66" i="89" s="1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B32" i="70"/>
  <c r="C32" i="70"/>
  <c r="H32" i="70"/>
  <c r="I32" i="70"/>
  <c r="B32" i="66"/>
  <c r="C32" i="66"/>
  <c r="N58" i="47"/>
  <c r="O58" i="47"/>
  <c r="L58" i="47"/>
  <c r="F58" i="47"/>
  <c r="P58" i="47" l="1"/>
  <c r="L32" i="70"/>
  <c r="N32" i="70"/>
  <c r="O32" i="70"/>
  <c r="P28" i="66"/>
  <c r="F95" i="47"/>
  <c r="AW62" i="89"/>
  <c r="AW61" i="89"/>
  <c r="P29" i="66"/>
  <c r="AV42" i="88"/>
  <c r="P75" i="66"/>
  <c r="P74" i="66"/>
  <c r="P25" i="66"/>
  <c r="P73" i="66"/>
  <c r="P27" i="66"/>
  <c r="P26" i="6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9" i="70"/>
  <c r="N55" i="70"/>
  <c r="O55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G65" i="89" s="1"/>
  <c r="AC65" i="89"/>
  <c r="AB65" i="89"/>
  <c r="AA65" i="89"/>
  <c r="Z65" i="89"/>
  <c r="Y65" i="89"/>
  <c r="X65" i="89"/>
  <c r="W65" i="89"/>
  <c r="V65" i="89"/>
  <c r="U65" i="89"/>
  <c r="T65" i="89"/>
  <c r="S65" i="89"/>
  <c r="O65" i="89"/>
  <c r="AV65" i="89" s="1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L23" i="89"/>
  <c r="K23" i="89"/>
  <c r="J23" i="89"/>
  <c r="I23" i="89"/>
  <c r="H23" i="89"/>
  <c r="G23" i="89"/>
  <c r="F23" i="89"/>
  <c r="E23" i="89"/>
  <c r="D23" i="89"/>
  <c r="C23" i="89"/>
  <c r="B23" i="89"/>
  <c r="AF22" i="89"/>
  <c r="AV22" i="89" s="1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P22" i="89" s="1"/>
  <c r="L22" i="89"/>
  <c r="K22" i="89"/>
  <c r="J22" i="89"/>
  <c r="I22" i="89"/>
  <c r="H22" i="89"/>
  <c r="G22" i="89"/>
  <c r="F22" i="89"/>
  <c r="E22" i="89"/>
  <c r="D22" i="89"/>
  <c r="C22" i="89"/>
  <c r="B22" i="89"/>
  <c r="AF21" i="89"/>
  <c r="AV21" i="89" s="1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P21" i="89" s="1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V66" i="88" s="1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P66" i="88" s="1"/>
  <c r="L66" i="88"/>
  <c r="K66" i="88"/>
  <c r="J66" i="88"/>
  <c r="I66" i="88"/>
  <c r="H66" i="88"/>
  <c r="G66" i="88"/>
  <c r="F66" i="88"/>
  <c r="E66" i="88"/>
  <c r="D66" i="88"/>
  <c r="C66" i="88"/>
  <c r="B66" i="88"/>
  <c r="AF65" i="88"/>
  <c r="AV65" i="88" s="1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P65" i="88" s="1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AV22" i="88" s="1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U23" i="89" l="1"/>
  <c r="AV21" i="88"/>
  <c r="AV43" i="89"/>
  <c r="AW43" i="89" s="1"/>
  <c r="AV42" i="89"/>
  <c r="AW42" i="89" s="1"/>
  <c r="AV20" i="88"/>
  <c r="AU64" i="89"/>
  <c r="AW64" i="89" s="1"/>
  <c r="AU67" i="89"/>
  <c r="AU23" i="88"/>
  <c r="AU65" i="89"/>
  <c r="AW65" i="89" s="1"/>
  <c r="P66" i="89"/>
  <c r="AU66" i="89"/>
  <c r="AW66" i="89" s="1"/>
  <c r="AU20" i="89"/>
  <c r="AW20" i="89" s="1"/>
  <c r="AU21" i="89"/>
  <c r="AW21" i="89" s="1"/>
  <c r="AU22" i="89"/>
  <c r="AW22" i="89" s="1"/>
  <c r="AU21" i="88"/>
  <c r="AU20" i="88"/>
  <c r="AU22" i="88"/>
  <c r="AW22" i="88" s="1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AW65" i="88" s="1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W44" i="88" s="1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AW43" i="88" s="1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21" i="88" l="1"/>
  <c r="AW67" i="89"/>
  <c r="AW45" i="89"/>
  <c r="AW67" i="88"/>
  <c r="AW23" i="88"/>
  <c r="AW64" i="88"/>
  <c r="K11" i="87"/>
  <c r="AW20" i="88"/>
  <c r="L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L16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21" i="66"/>
  <c r="P87" i="68"/>
  <c r="P89" i="68"/>
  <c r="P85" i="68"/>
  <c r="P71" i="66"/>
  <c r="P60" i="48"/>
  <c r="P31" i="48"/>
  <c r="P84" i="86"/>
  <c r="P54" i="3"/>
  <c r="P85" i="86"/>
  <c r="P52" i="3"/>
  <c r="P90" i="68"/>
  <c r="P86" i="68"/>
  <c r="P69" i="66"/>
  <c r="P68" i="66"/>
  <c r="P16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K61" i="86"/>
  <c r="J61" i="86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F40" i="86"/>
  <c r="E40" i="86"/>
  <c r="D40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F31" i="86"/>
  <c r="E31" i="86"/>
  <c r="D31" i="86"/>
  <c r="K30" i="86"/>
  <c r="E30" i="86"/>
  <c r="D30" i="86"/>
  <c r="O29" i="86"/>
  <c r="N29" i="86"/>
  <c r="L29" i="86"/>
  <c r="K29" i="86"/>
  <c r="F29" i="86"/>
  <c r="E29" i="86"/>
  <c r="D29" i="86"/>
  <c r="O28" i="86"/>
  <c r="N28" i="86"/>
  <c r="L28" i="86"/>
  <c r="K28" i="86"/>
  <c r="F28" i="86"/>
  <c r="E28" i="86"/>
  <c r="D28" i="86"/>
  <c r="O27" i="86"/>
  <c r="N27" i="86"/>
  <c r="L27" i="86"/>
  <c r="K27" i="86"/>
  <c r="F27" i="86"/>
  <c r="E27" i="86"/>
  <c r="D27" i="86"/>
  <c r="O26" i="86"/>
  <c r="N26" i="86"/>
  <c r="L26" i="86"/>
  <c r="K26" i="86"/>
  <c r="F26" i="86"/>
  <c r="E26" i="86"/>
  <c r="D26" i="86"/>
  <c r="O25" i="86"/>
  <c r="N25" i="86"/>
  <c r="L25" i="86"/>
  <c r="K25" i="86"/>
  <c r="F25" i="86"/>
  <c r="E25" i="86"/>
  <c r="D25" i="86"/>
  <c r="O24" i="86"/>
  <c r="N24" i="86"/>
  <c r="L24" i="86"/>
  <c r="K24" i="86"/>
  <c r="F24" i="86"/>
  <c r="E24" i="86"/>
  <c r="D24" i="86"/>
  <c r="O23" i="86"/>
  <c r="N23" i="86"/>
  <c r="L23" i="86"/>
  <c r="K23" i="86"/>
  <c r="F23" i="86"/>
  <c r="E23" i="86"/>
  <c r="D23" i="86"/>
  <c r="O22" i="86"/>
  <c r="N22" i="86"/>
  <c r="L22" i="86"/>
  <c r="K22" i="86"/>
  <c r="F22" i="86"/>
  <c r="E22" i="86"/>
  <c r="D22" i="86"/>
  <c r="O21" i="86"/>
  <c r="N21" i="86"/>
  <c r="L21" i="86"/>
  <c r="K21" i="86"/>
  <c r="F21" i="86"/>
  <c r="E21" i="86"/>
  <c r="D21" i="86"/>
  <c r="O20" i="86"/>
  <c r="N20" i="86"/>
  <c r="L20" i="86"/>
  <c r="K20" i="86"/>
  <c r="F20" i="86"/>
  <c r="E20" i="86"/>
  <c r="D20" i="86"/>
  <c r="O19" i="86"/>
  <c r="N19" i="86"/>
  <c r="L19" i="86"/>
  <c r="K19" i="86"/>
  <c r="F19" i="86"/>
  <c r="E19" i="86"/>
  <c r="D19" i="86"/>
  <c r="O18" i="86"/>
  <c r="N18" i="86"/>
  <c r="L18" i="86"/>
  <c r="K18" i="86"/>
  <c r="F18" i="86"/>
  <c r="E18" i="86"/>
  <c r="D18" i="86"/>
  <c r="O17" i="86"/>
  <c r="N17" i="86"/>
  <c r="L17" i="86"/>
  <c r="K17" i="86"/>
  <c r="F17" i="86"/>
  <c r="E17" i="86"/>
  <c r="D17" i="86"/>
  <c r="O16" i="86"/>
  <c r="N16" i="86"/>
  <c r="L16" i="86"/>
  <c r="K16" i="86"/>
  <c r="F16" i="86"/>
  <c r="E16" i="86"/>
  <c r="D16" i="86"/>
  <c r="O15" i="86"/>
  <c r="N15" i="86"/>
  <c r="L15" i="86"/>
  <c r="K15" i="86"/>
  <c r="F15" i="86"/>
  <c r="E15" i="86"/>
  <c r="D15" i="86"/>
  <c r="O14" i="86"/>
  <c r="N14" i="86"/>
  <c r="L14" i="86"/>
  <c r="K14" i="86"/>
  <c r="F14" i="86"/>
  <c r="E14" i="86"/>
  <c r="D14" i="86"/>
  <c r="O13" i="86"/>
  <c r="N13" i="86"/>
  <c r="L13" i="86"/>
  <c r="K13" i="86"/>
  <c r="F13" i="86"/>
  <c r="E13" i="86"/>
  <c r="D13" i="86"/>
  <c r="O12" i="86"/>
  <c r="N12" i="86"/>
  <c r="L12" i="86"/>
  <c r="K12" i="86"/>
  <c r="F12" i="86"/>
  <c r="E12" i="86"/>
  <c r="D12" i="86"/>
  <c r="O11" i="86"/>
  <c r="N11" i="86"/>
  <c r="L11" i="86"/>
  <c r="K11" i="86"/>
  <c r="F11" i="86"/>
  <c r="E11" i="86"/>
  <c r="D11" i="86"/>
  <c r="O10" i="86"/>
  <c r="N10" i="86"/>
  <c r="L10" i="86"/>
  <c r="K10" i="86"/>
  <c r="F10" i="86"/>
  <c r="E10" i="86"/>
  <c r="D10" i="86"/>
  <c r="O9" i="86"/>
  <c r="N9" i="86"/>
  <c r="L9" i="86"/>
  <c r="K9" i="86"/>
  <c r="F9" i="86"/>
  <c r="E9" i="86"/>
  <c r="D9" i="86"/>
  <c r="O8" i="86"/>
  <c r="N8" i="86"/>
  <c r="L8" i="86"/>
  <c r="K8" i="86"/>
  <c r="F8" i="86"/>
  <c r="E8" i="86"/>
  <c r="D8" i="86"/>
  <c r="O7" i="86"/>
  <c r="N7" i="86"/>
  <c r="L7" i="86"/>
  <c r="K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L95" i="86" l="1"/>
  <c r="H15" i="85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K61" i="81"/>
  <c r="J61" i="81"/>
  <c r="D61" i="81"/>
  <c r="O60" i="81"/>
  <c r="N60" i="81"/>
  <c r="L60" i="81"/>
  <c r="K60" i="81"/>
  <c r="F60" i="81"/>
  <c r="E60" i="81"/>
  <c r="D60" i="81"/>
  <c r="O59" i="81"/>
  <c r="N59" i="81"/>
  <c r="L59" i="81"/>
  <c r="K59" i="81"/>
  <c r="F59" i="81"/>
  <c r="E59" i="81"/>
  <c r="D59" i="81"/>
  <c r="O58" i="81"/>
  <c r="N58" i="81"/>
  <c r="L58" i="81"/>
  <c r="K58" i="81"/>
  <c r="F58" i="81"/>
  <c r="E58" i="81"/>
  <c r="D58" i="81"/>
  <c r="K57" i="81"/>
  <c r="E57" i="81"/>
  <c r="D57" i="81"/>
  <c r="K56" i="81"/>
  <c r="E56" i="81"/>
  <c r="D56" i="81"/>
  <c r="K55" i="81"/>
  <c r="E55" i="81"/>
  <c r="D55" i="81"/>
  <c r="K54" i="81"/>
  <c r="E54" i="81"/>
  <c r="D54" i="81"/>
  <c r="K53" i="81"/>
  <c r="E53" i="81"/>
  <c r="D53" i="81"/>
  <c r="O52" i="81"/>
  <c r="N52" i="81"/>
  <c r="L52" i="81"/>
  <c r="K52" i="81"/>
  <c r="F52" i="81"/>
  <c r="E52" i="81"/>
  <c r="D52" i="81"/>
  <c r="O51" i="81"/>
  <c r="N51" i="81"/>
  <c r="L51" i="81"/>
  <c r="K51" i="81"/>
  <c r="F51" i="81"/>
  <c r="E51" i="81"/>
  <c r="D51" i="81"/>
  <c r="O50" i="81"/>
  <c r="N50" i="81"/>
  <c r="L50" i="81"/>
  <c r="K50" i="81"/>
  <c r="F50" i="81"/>
  <c r="E50" i="81"/>
  <c r="D50" i="81"/>
  <c r="O49" i="81"/>
  <c r="N49" i="81"/>
  <c r="L49" i="81"/>
  <c r="K49" i="81"/>
  <c r="F49" i="81"/>
  <c r="E49" i="81"/>
  <c r="D49" i="81"/>
  <c r="O48" i="81"/>
  <c r="N48" i="81"/>
  <c r="L48" i="81"/>
  <c r="K48" i="81"/>
  <c r="F48" i="81"/>
  <c r="E48" i="81"/>
  <c r="D48" i="81"/>
  <c r="O47" i="81"/>
  <c r="N47" i="81"/>
  <c r="L47" i="81"/>
  <c r="K47" i="81"/>
  <c r="F47" i="81"/>
  <c r="E47" i="81"/>
  <c r="D47" i="81"/>
  <c r="O46" i="81"/>
  <c r="N46" i="81"/>
  <c r="L46" i="81"/>
  <c r="K46" i="81"/>
  <c r="F46" i="81"/>
  <c r="E46" i="81"/>
  <c r="D46" i="81"/>
  <c r="O45" i="81"/>
  <c r="N45" i="81"/>
  <c r="L45" i="81"/>
  <c r="K45" i="81"/>
  <c r="F45" i="81"/>
  <c r="E45" i="81"/>
  <c r="D45" i="81"/>
  <c r="O44" i="81"/>
  <c r="N44" i="81"/>
  <c r="L44" i="81"/>
  <c r="K44" i="81"/>
  <c r="F44" i="81"/>
  <c r="E44" i="81"/>
  <c r="D44" i="81"/>
  <c r="O43" i="81"/>
  <c r="N43" i="81"/>
  <c r="L43" i="81"/>
  <c r="K43" i="81"/>
  <c r="F43" i="81"/>
  <c r="E43" i="81"/>
  <c r="D43" i="81"/>
  <c r="O42" i="81"/>
  <c r="N42" i="81"/>
  <c r="L42" i="81"/>
  <c r="K42" i="81"/>
  <c r="F42" i="81"/>
  <c r="E42" i="81"/>
  <c r="D42" i="81"/>
  <c r="O41" i="81"/>
  <c r="N41" i="81"/>
  <c r="L41" i="81"/>
  <c r="K41" i="81"/>
  <c r="F41" i="81"/>
  <c r="E41" i="81"/>
  <c r="D41" i="81"/>
  <c r="O40" i="81"/>
  <c r="N40" i="81"/>
  <c r="L40" i="81"/>
  <c r="K40" i="81"/>
  <c r="F40" i="81"/>
  <c r="E40" i="81"/>
  <c r="D40" i="81"/>
  <c r="O39" i="81"/>
  <c r="N39" i="81"/>
  <c r="L39" i="81"/>
  <c r="K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G15" i="80" l="1"/>
  <c r="H15" i="80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3" i="66" l="1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L88" i="36"/>
  <c r="L89" i="36"/>
  <c r="L90" i="36"/>
  <c r="L91" i="36"/>
  <c r="L92" i="36"/>
  <c r="F88" i="36"/>
  <c r="F89" i="36"/>
  <c r="F90" i="36"/>
  <c r="F91" i="36"/>
  <c r="F92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H15" i="74" l="1"/>
  <c r="M15" i="74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E58" i="70"/>
  <c r="D58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L69" i="48"/>
  <c r="K69" i="48"/>
  <c r="O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K30" i="47"/>
  <c r="K29" i="47"/>
  <c r="K28" i="47"/>
  <c r="K27" i="47"/>
  <c r="K26" i="47"/>
  <c r="K25" i="47"/>
  <c r="O24" i="47"/>
  <c r="N24" i="47"/>
  <c r="L24" i="47"/>
  <c r="K24" i="47"/>
  <c r="F24" i="47"/>
  <c r="O23" i="47"/>
  <c r="N23" i="47"/>
  <c r="L23" i="47"/>
  <c r="K23" i="47"/>
  <c r="F23" i="47"/>
  <c r="O22" i="47"/>
  <c r="N22" i="47"/>
  <c r="L22" i="47"/>
  <c r="K22" i="47"/>
  <c r="F22" i="47"/>
  <c r="O21" i="47"/>
  <c r="N21" i="47"/>
  <c r="L21" i="47"/>
  <c r="K21" i="47"/>
  <c r="F21" i="47"/>
  <c r="O20" i="47"/>
  <c r="N20" i="47"/>
  <c r="L20" i="47"/>
  <c r="K20" i="47"/>
  <c r="F20" i="47"/>
  <c r="O19" i="47"/>
  <c r="N19" i="47"/>
  <c r="L19" i="47"/>
  <c r="K19" i="47"/>
  <c r="F19" i="47"/>
  <c r="O18" i="47"/>
  <c r="N18" i="47"/>
  <c r="L18" i="47"/>
  <c r="K18" i="47"/>
  <c r="F18" i="47"/>
  <c r="O17" i="47"/>
  <c r="N17" i="47"/>
  <c r="L17" i="47"/>
  <c r="K17" i="47"/>
  <c r="F17" i="47"/>
  <c r="O16" i="47"/>
  <c r="N16" i="47"/>
  <c r="L16" i="47"/>
  <c r="K16" i="47"/>
  <c r="F16" i="47"/>
  <c r="O15" i="47"/>
  <c r="N15" i="47"/>
  <c r="L15" i="47"/>
  <c r="K15" i="47"/>
  <c r="F15" i="47"/>
  <c r="O14" i="47"/>
  <c r="N14" i="47"/>
  <c r="L14" i="47"/>
  <c r="K14" i="47"/>
  <c r="F14" i="47"/>
  <c r="O13" i="47"/>
  <c r="N13" i="47"/>
  <c r="L13" i="47"/>
  <c r="K13" i="47"/>
  <c r="F13" i="47"/>
  <c r="O12" i="47"/>
  <c r="N12" i="47"/>
  <c r="L12" i="47"/>
  <c r="K12" i="47"/>
  <c r="F12" i="47"/>
  <c r="O11" i="47"/>
  <c r="N11" i="47"/>
  <c r="L11" i="47"/>
  <c r="K11" i="47"/>
  <c r="F11" i="47"/>
  <c r="O10" i="47"/>
  <c r="N10" i="47"/>
  <c r="L10" i="47"/>
  <c r="K10" i="47"/>
  <c r="F10" i="47"/>
  <c r="O9" i="47"/>
  <c r="N9" i="47"/>
  <c r="L9" i="47"/>
  <c r="K9" i="47"/>
  <c r="F9" i="47"/>
  <c r="O8" i="47"/>
  <c r="N8" i="47"/>
  <c r="L8" i="47"/>
  <c r="K8" i="47"/>
  <c r="F8" i="47"/>
  <c r="O7" i="47"/>
  <c r="N7" i="47"/>
  <c r="L7" i="47"/>
  <c r="K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E32" i="36"/>
  <c r="D32" i="36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32" i="3"/>
  <c r="J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E32" i="3"/>
  <c r="D32" i="3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E8" i="2" l="1"/>
  <c r="E9" i="2"/>
  <c r="Q30" i="2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  <c r="AI63" i="89"/>
</calcChain>
</file>

<file path=xl/sharedStrings.xml><?xml version="1.0" encoding="utf-8"?>
<sst xmlns="http://schemas.openxmlformats.org/spreadsheetml/2006/main" count="2031" uniqueCount="243">
  <si>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</si>
  <si>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</si>
  <si>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</si>
  <si>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</si>
  <si>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</si>
  <si>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</si>
  <si>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</si>
  <si>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</si>
  <si>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</si>
  <si>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</si>
  <si>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</si>
  <si>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</si>
  <si>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</si>
  <si>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</si>
  <si>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</si>
  <si>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</si>
  <si>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</si>
  <si>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</si>
  <si>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</si>
  <si>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</si>
  <si>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</si>
  <si>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</si>
  <si>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</si>
  <si>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</si>
  <si>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</si>
  <si>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</si>
  <si>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</si>
  <si>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</si>
  <si>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</si>
  <si>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</si>
  <si>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</si>
  <si>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</si>
  <si>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</si>
  <si>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</si>
  <si>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</si>
  <si>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</si>
  <si>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</si>
  <si>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</si>
  <si>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</si>
  <si>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</si>
  <si>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</si>
  <si>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</si>
  <si>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</si>
  <si>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</si>
  <si>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</si>
  <si>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</si>
  <si>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</si>
  <si>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</si>
  <si>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</si>
  <si>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</si>
  <si>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</si>
  <si>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</si>
  <si>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</si>
  <si>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</si>
  <si>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</si>
  <si>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</si>
  <si>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</si>
  <si>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</si>
  <si>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</si>
  <si>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</si>
  <si>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</si>
  <si>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</si>
  <si>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</si>
  <si>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</si>
  <si>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</si>
  <si>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</si>
  <si>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</si>
  <si>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</si>
  <si>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</si>
  <si>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</si>
  <si>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</si>
  <si>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</si>
  <si>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</si>
  <si>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</si>
  <si>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</si>
  <si>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</si>
  <si>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</si>
  <si>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</si>
  <si>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</si>
  <si>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</si>
  <si>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</si>
  <si>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</si>
  <si>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</si>
  <si>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</si>
  <si>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</si>
  <si>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</si>
  <si>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</si>
  <si>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</si>
  <si>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</si>
  <si>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</si>
  <si>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</si>
  <si>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</si>
  <si>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</si>
  <si>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</si>
  <si>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</si>
  <si>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</si>
  <si>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</si>
  <si>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</si>
  <si>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</si>
  <si>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</si>
  <si>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</si>
  <si>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</si>
  <si>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</si>
  <si>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</si>
  <si>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</si>
  <si>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</si>
  <si>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</si>
  <si>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</si>
  <si>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</si>
  <si>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</si>
  <si>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</si>
  <si>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</si>
  <si>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</si>
  <si>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</si>
  <si>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</si>
  <si>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</si>
  <si>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</si>
  <si>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</si>
  <si>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</si>
  <si>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</si>
  <si>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</si>
  <si>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</si>
  <si>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</si>
  <si>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</si>
  <si>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</si>
  <si>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</si>
  <si>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</si>
  <si>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</si>
  <si>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</si>
  <si>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</si>
  <si>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</si>
  <si>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</si>
  <si>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</si>
  <si>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</si>
  <si>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</si>
  <si>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</si>
  <si>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</si>
  <si>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</si>
  <si>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</si>
  <si>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</si>
  <si>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</si>
  <si>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</si>
  <si>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</si>
  <si>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</si>
  <si>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</si>
  <si>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</si>
  <si>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</si>
  <si>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</si>
  <si>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</si>
  <si>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</si>
  <si>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</si>
  <si>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</si>
  <si>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2022 - Dados Definitivos a 10-08-2023</t>
  </si>
  <si>
    <t>Novembro 2023 versus Novembro 2022</t>
  </si>
  <si>
    <t>Exportações por Tipo de Produto - novembro 2023 vs novembro 2022</t>
  </si>
  <si>
    <t>Evolução das Exportações de Vinho (NC 2204) por Mercado / Acondicionamento - novembro 2023 vs novembro 2022</t>
  </si>
  <si>
    <t>9 - Evolução das Exportações com Destino a uma Selecção de Mercado - novembro 2023 vs novembro 2022</t>
  </si>
  <si>
    <t>7 - Evolução das Exportações de Vinho (NC 2204) por Mercado / Acondicionamento - novembro 2023 vs novembro 2022</t>
  </si>
  <si>
    <t>5 - Exportações por Tipo de produto -onovembro 2023 vs novembro 2022</t>
  </si>
  <si>
    <t>jan-nov</t>
  </si>
  <si>
    <t>dez 21 a nov 22</t>
  </si>
  <si>
    <t>dez 22 a nov 23</t>
  </si>
  <si>
    <t>Evolução das Exportações com Destino a uma Seleção de Mercados (NC 2204) - novembro 2023 vs novembro 2022</t>
  </si>
  <si>
    <t>FRANCA</t>
  </si>
  <si>
    <t>E.U.AMERICA</t>
  </si>
  <si>
    <t>REINO UNIDO</t>
  </si>
  <si>
    <t>BRASIL</t>
  </si>
  <si>
    <t>PAISES BAIXOS</t>
  </si>
  <si>
    <t>CANADA</t>
  </si>
  <si>
    <t>ALEMANHA</t>
  </si>
  <si>
    <t>ANGOLA</t>
  </si>
  <si>
    <t>BELGICA</t>
  </si>
  <si>
    <t>POLONIA</t>
  </si>
  <si>
    <t>SUICA</t>
  </si>
  <si>
    <t>SUECIA</t>
  </si>
  <si>
    <t>DINAMARCA</t>
  </si>
  <si>
    <t>ESPANHA</t>
  </si>
  <si>
    <t>NORUEGA</t>
  </si>
  <si>
    <t>PAISES PT N/ DETERM.</t>
  </si>
  <si>
    <t>FEDERAÇÃO RUSSA</t>
  </si>
  <si>
    <t>FINLANDIA</t>
  </si>
  <si>
    <t>LUXEMBURGO</t>
  </si>
  <si>
    <t>GUINE BISSAU</t>
  </si>
  <si>
    <t>CHINA</t>
  </si>
  <si>
    <t>JAPAO</t>
  </si>
  <si>
    <t>IRLANDA</t>
  </si>
  <si>
    <t>ITALIA</t>
  </si>
  <si>
    <t>LETONIA</t>
  </si>
  <si>
    <t>ROMENIA</t>
  </si>
  <si>
    <t>AUSTRIA</t>
  </si>
  <si>
    <t>ESTONIA</t>
  </si>
  <si>
    <t>REP. CHECA</t>
  </si>
  <si>
    <t>LITUANIA</t>
  </si>
  <si>
    <t>REINO UNIDO (IRLANDA DO NORTE)</t>
  </si>
  <si>
    <t>CHIPRE</t>
  </si>
  <si>
    <t>REP. ESLOVACA</t>
  </si>
  <si>
    <t>HUNGRIA</t>
  </si>
  <si>
    <t>MACAU</t>
  </si>
  <si>
    <t>UCRANIA</t>
  </si>
  <si>
    <t>COREIA DO SUL</t>
  </si>
  <si>
    <t>MOCAMBIQUE</t>
  </si>
  <si>
    <t>AUSTRALIA</t>
  </si>
  <si>
    <t>S.TOME PRINCIPE</t>
  </si>
  <si>
    <t>CABO VERDE</t>
  </si>
  <si>
    <t>ISRAEL</t>
  </si>
  <si>
    <t>COLOMBIA</t>
  </si>
  <si>
    <t>EMIRATOS ARABES</t>
  </si>
  <si>
    <t>MEXICO</t>
  </si>
  <si>
    <t>SINGAPURA</t>
  </si>
  <si>
    <t>SUAZILANDIA</t>
  </si>
  <si>
    <t>TURQUIA</t>
  </si>
  <si>
    <t>BIELORRUSSIA</t>
  </si>
  <si>
    <t>MALTA</t>
  </si>
  <si>
    <t>ESLOVENIA</t>
  </si>
  <si>
    <t>CATAR</t>
  </si>
  <si>
    <t>NOVA ZELANDIA</t>
  </si>
  <si>
    <t>TAIWAN</t>
  </si>
  <si>
    <t>ISLANDIA</t>
  </si>
  <si>
    <t>ANDORRA</t>
  </si>
  <si>
    <t>AFRICA DO SUL</t>
  </si>
  <si>
    <t>BULGARIA</t>
  </si>
  <si>
    <t>URUGUAI</t>
  </si>
  <si>
    <t>GANA</t>
  </si>
  <si>
    <t>RUANDA</t>
  </si>
  <si>
    <t>TIMOR LESTE</t>
  </si>
  <si>
    <t>GRECIA</t>
  </si>
  <si>
    <t>FILIPINAS</t>
  </si>
  <si>
    <t>MARROCOS</t>
  </si>
  <si>
    <t>NIGERIA</t>
  </si>
  <si>
    <t>ZAIRE</t>
  </si>
  <si>
    <t>SENEGAL</t>
  </si>
  <si>
    <t>INDIA</t>
  </si>
  <si>
    <t>VENEZUELA</t>
  </si>
  <si>
    <t>PROV/ABAST.BORDO PT</t>
  </si>
  <si>
    <t>INDONESIA</t>
  </si>
  <si>
    <t>HONG-KONG</t>
  </si>
  <si>
    <t>COSTA DO MARFIM</t>
  </si>
  <si>
    <t>REP.DOMINICANA</t>
  </si>
  <si>
    <t>ARGENTINA</t>
  </si>
  <si>
    <t>TAILANDIA</t>
  </si>
  <si>
    <t>CAZAQUISTAO</t>
  </si>
  <si>
    <t>QUENIA</t>
  </si>
  <si>
    <t>PARAGUAI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</si>
</sst>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7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4" fontId="0" fillId="0" borderId="33" xfId="0" applyNumberFormat="1" applyBorder="1"/>
    <xf numFmtId="3" fontId="0" fillId="0" borderId="6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topLeftCell="A15" zoomScaleNormal="100" workbookViewId="0">
      <selection activeCell="B19" sqref="B19"/>
    </sheetView>
  </sheetViews>
  <sheetFormatPr defaultRowHeight="15" x14ac:dyDescent="0.25"/>
  <cols>
    <col min="1" max="1" width="3.140625" customWidth="1"/>
  </cols>
  <sheetData>
    <row r="2" spans="2:11" ht="15.75" x14ac:dyDescent="0.25">
      <c r="E2" s="308" t="s">
        <v>25</v>
      </c>
      <c r="F2" s="308"/>
      <c r="G2" s="308"/>
      <c r="H2" s="308"/>
      <c r="I2" s="308"/>
      <c r="J2" s="308"/>
      <c r="K2" s="308"/>
    </row>
    <row r="3" spans="2:11" ht="15.75" x14ac:dyDescent="0.25">
      <c r="E3" s="308" t="s">
        <v>153</v>
      </c>
      <c r="F3" s="308"/>
      <c r="G3" s="308"/>
      <c r="H3" s="308"/>
      <c r="I3" s="308"/>
      <c r="J3" s="308"/>
      <c r="K3" s="308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158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157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156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13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7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150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 / 2022</v>
      </c>
      <c r="N5" s="353" t="str">
        <f>B5</f>
        <v>jan-nov</v>
      </c>
      <c r="O5" s="351"/>
      <c r="P5" s="131" t="str">
        <f>L5</f>
        <v>2023 / 2022</v>
      </c>
    </row>
    <row r="6" spans="1:17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163</v>
      </c>
      <c r="B7" s="19">
        <v>364424.53000000014</v>
      </c>
      <c r="C7" s="147">
        <v>321113.97000000003</v>
      </c>
      <c r="D7" s="214">
        <f>B7/$B$33</f>
        <v>0.12000951159551564</v>
      </c>
      <c r="E7" s="246">
        <f>C7/$C$33</f>
        <v>0.10771694606861244</v>
      </c>
      <c r="F7" s="52">
        <f>(C7-B7)/B7</f>
        <v>-0.11884644538061172</v>
      </c>
      <c r="H7" s="19">
        <v>102086.21699999993</v>
      </c>
      <c r="I7" s="147">
        <v>97947.684999999925</v>
      </c>
      <c r="J7" s="214">
        <f t="shared" ref="J7:J32" si="0">H7/$H$33</f>
        <v>0.11687463046716823</v>
      </c>
      <c r="K7" s="246">
        <f>I7/$I$33</f>
        <v>0.11380532568111551</v>
      </c>
      <c r="L7" s="52">
        <f>(I7-H7)/H7</f>
        <v>-4.0539576464078492E-2</v>
      </c>
      <c r="N7" s="40">
        <f t="shared" ref="N7:N33" si="1">(H7/B7)*10</f>
        <v>2.8012992703866528</v>
      </c>
      <c r="O7" s="149">
        <f t="shared" ref="O7:O33" si="2">(I7/C7)*10</f>
        <v>3.0502467706403404</v>
      </c>
      <c r="P7" s="52">
        <f>(O7-N7)/N7</f>
        <v>8.8868584262090045E-2</v>
      </c>
      <c r="Q7" s="2"/>
    </row>
    <row r="8" spans="1:17" ht="20.100000000000001" customHeight="1" x14ac:dyDescent="0.25">
      <c r="A8" s="8" t="s">
        <v>164</v>
      </c>
      <c r="B8" s="19">
        <v>233643.15999999977</v>
      </c>
      <c r="C8" s="140">
        <v>217746.37000000008</v>
      </c>
      <c r="D8" s="214">
        <f t="shared" ref="D8:D32" si="3">B8/$B$33</f>
        <v>7.6941586559041125E-2</v>
      </c>
      <c r="E8" s="215">
        <f t="shared" ref="E8:E32" si="4">C8/$C$33</f>
        <v>7.3042521301474789E-2</v>
      </c>
      <c r="F8" s="52">
        <f t="shared" ref="F8:F33" si="5">(C8-B8)/B8</f>
        <v>-6.8038756195557812E-2</v>
      </c>
      <c r="H8" s="19">
        <v>99660.23199999996</v>
      </c>
      <c r="I8" s="140">
        <v>92325.93399999995</v>
      </c>
      <c r="J8" s="214">
        <f t="shared" si="0"/>
        <v>0.11409721243047195</v>
      </c>
      <c r="K8" s="215">
        <f t="shared" ref="K8:K32" si="6">I8/$I$33</f>
        <v>0.10727341833227787</v>
      </c>
      <c r="L8" s="52">
        <f t="shared" ref="L8:L33" si="7">(I8-H8)/H8</f>
        <v>-7.3593025551054431E-2</v>
      </c>
      <c r="N8" s="40">
        <f t="shared" si="1"/>
        <v>4.265488961885298</v>
      </c>
      <c r="O8" s="143">
        <f t="shared" si="2"/>
        <v>4.2400676530221801</v>
      </c>
      <c r="P8" s="52">
        <f t="shared" ref="P8:P33" si="8">(O8-N8)/N8</f>
        <v>-5.9597643061024249E-3</v>
      </c>
      <c r="Q8" s="2"/>
    </row>
    <row r="9" spans="1:17" ht="20.100000000000001" customHeight="1" x14ac:dyDescent="0.25">
      <c r="A9" s="8" t="s">
        <v>165</v>
      </c>
      <c r="B9" s="19">
        <v>220263.95000000007</v>
      </c>
      <c r="C9" s="140">
        <v>218924.66000000006</v>
      </c>
      <c r="D9" s="214">
        <f t="shared" si="3"/>
        <v>7.2535646987317445E-2</v>
      </c>
      <c r="E9" s="215">
        <f t="shared" si="4"/>
        <v>7.343777598436256E-2</v>
      </c>
      <c r="F9" s="52">
        <f t="shared" si="5"/>
        <v>-6.0803867360047243E-3</v>
      </c>
      <c r="H9" s="19">
        <v>79104.377999999997</v>
      </c>
      <c r="I9" s="140">
        <v>83410.127999999997</v>
      </c>
      <c r="J9" s="214">
        <f t="shared" si="0"/>
        <v>9.0563596328436746E-2</v>
      </c>
      <c r="K9" s="215">
        <f t="shared" si="6"/>
        <v>9.6914151489578743E-2</v>
      </c>
      <c r="L9" s="52">
        <f t="shared" si="7"/>
        <v>5.4431247787575049E-2</v>
      </c>
      <c r="N9" s="40">
        <f t="shared" si="1"/>
        <v>3.5913447479716938</v>
      </c>
      <c r="O9" s="143">
        <f t="shared" si="2"/>
        <v>3.8099923507931894</v>
      </c>
      <c r="P9" s="52">
        <f t="shared" si="8"/>
        <v>6.088181953152301E-2</v>
      </c>
      <c r="Q9" s="2"/>
    </row>
    <row r="10" spans="1:17" ht="20.100000000000001" customHeight="1" x14ac:dyDescent="0.25">
      <c r="A10" s="8" t="s">
        <v>166</v>
      </c>
      <c r="B10" s="19">
        <v>220443.34999999992</v>
      </c>
      <c r="C10" s="140">
        <v>239317.6100000001</v>
      </c>
      <c r="D10" s="214">
        <f t="shared" si="3"/>
        <v>7.2594725629417128E-2</v>
      </c>
      <c r="E10" s="215">
        <f t="shared" si="4"/>
        <v>8.0278544373635422E-2</v>
      </c>
      <c r="F10" s="52">
        <f t="shared" si="5"/>
        <v>8.561954806076115E-2</v>
      </c>
      <c r="H10" s="19">
        <v>66122.284999999989</v>
      </c>
      <c r="I10" s="140">
        <v>73184.684000000037</v>
      </c>
      <c r="J10" s="214">
        <f t="shared" si="0"/>
        <v>7.5700891384973004E-2</v>
      </c>
      <c r="K10" s="215">
        <f t="shared" si="6"/>
        <v>8.503321745163793E-2</v>
      </c>
      <c r="L10" s="52">
        <f t="shared" si="7"/>
        <v>0.10680815098873322</v>
      </c>
      <c r="N10" s="40">
        <f t="shared" si="1"/>
        <v>2.9995137072631142</v>
      </c>
      <c r="O10" s="143">
        <f t="shared" si="2"/>
        <v>3.0580567806940744</v>
      </c>
      <c r="P10" s="52">
        <f t="shared" si="8"/>
        <v>1.9517521553311202E-2</v>
      </c>
      <c r="Q10" s="2"/>
    </row>
    <row r="11" spans="1:17" ht="20.100000000000001" customHeight="1" x14ac:dyDescent="0.25">
      <c r="A11" s="8" t="s">
        <v>167</v>
      </c>
      <c r="B11" s="19">
        <v>119073.61999999984</v>
      </c>
      <c r="C11" s="140">
        <v>149451.41999999998</v>
      </c>
      <c r="D11" s="214">
        <f t="shared" si="3"/>
        <v>3.921241794593245E-2</v>
      </c>
      <c r="E11" s="215">
        <f t="shared" si="4"/>
        <v>5.013313668046751E-2</v>
      </c>
      <c r="F11" s="52">
        <f t="shared" si="5"/>
        <v>0.25511780023148867</v>
      </c>
      <c r="H11" s="19">
        <v>43781.857000000004</v>
      </c>
      <c r="I11" s="140">
        <v>46901.629999999954</v>
      </c>
      <c r="J11" s="214">
        <f t="shared" si="0"/>
        <v>5.0124184325895889E-2</v>
      </c>
      <c r="K11" s="215">
        <f t="shared" si="6"/>
        <v>5.449496103072958E-2</v>
      </c>
      <c r="L11" s="52">
        <f t="shared" si="7"/>
        <v>7.1257210492463807E-2</v>
      </c>
      <c r="N11" s="40">
        <f t="shared" si="1"/>
        <v>3.6768729295372111</v>
      </c>
      <c r="O11" s="143">
        <f t="shared" si="2"/>
        <v>3.1382525505612429</v>
      </c>
      <c r="P11" s="52">
        <f t="shared" si="8"/>
        <v>-0.14648871182060719</v>
      </c>
      <c r="Q11" s="2"/>
    </row>
    <row r="12" spans="1:17" ht="20.100000000000001" customHeight="1" x14ac:dyDescent="0.25">
      <c r="A12" s="8" t="s">
        <v>168</v>
      </c>
      <c r="B12" s="19">
        <v>117715.12000000005</v>
      </c>
      <c r="C12" s="140">
        <v>116600.62999999999</v>
      </c>
      <c r="D12" s="214">
        <f t="shared" si="3"/>
        <v>3.8765047069162756E-2</v>
      </c>
      <c r="E12" s="215">
        <f t="shared" si="4"/>
        <v>3.9113414384544624E-2</v>
      </c>
      <c r="F12" s="52">
        <f t="shared" si="5"/>
        <v>-9.4676877532815073E-3</v>
      </c>
      <c r="H12" s="19">
        <v>49248.695000000014</v>
      </c>
      <c r="I12" s="140">
        <v>46405.081000000027</v>
      </c>
      <c r="J12" s="214">
        <f t="shared" si="0"/>
        <v>5.6382959406902904E-2</v>
      </c>
      <c r="K12" s="215">
        <f t="shared" si="6"/>
        <v>5.3918021201456195E-2</v>
      </c>
      <c r="L12" s="52">
        <f t="shared" si="7"/>
        <v>-5.7739885290361219E-2</v>
      </c>
      <c r="N12" s="40">
        <f t="shared" si="1"/>
        <v>4.1837187100518598</v>
      </c>
      <c r="O12" s="143">
        <f t="shared" si="2"/>
        <v>3.9798310695233834</v>
      </c>
      <c r="P12" s="52">
        <f t="shared" si="8"/>
        <v>-4.8733591968937388E-2</v>
      </c>
      <c r="Q12" s="2"/>
    </row>
    <row r="13" spans="1:17" ht="20.100000000000001" customHeight="1" x14ac:dyDescent="0.25">
      <c r="A13" s="8" t="s">
        <v>169</v>
      </c>
      <c r="B13" s="19">
        <v>189139.87</v>
      </c>
      <c r="C13" s="140">
        <v>182442.56000000008</v>
      </c>
      <c r="D13" s="214">
        <f t="shared" si="3"/>
        <v>6.2286101931555794E-2</v>
      </c>
      <c r="E13" s="215">
        <f t="shared" si="4"/>
        <v>6.1199939062568959E-2</v>
      </c>
      <c r="F13" s="52">
        <f t="shared" si="5"/>
        <v>-3.5409297891554593E-2</v>
      </c>
      <c r="H13" s="19">
        <v>46233.171999999991</v>
      </c>
      <c r="I13" s="140">
        <v>45170.478000000032</v>
      </c>
      <c r="J13" s="214">
        <f t="shared" si="0"/>
        <v>5.2930601717027397E-2</v>
      </c>
      <c r="K13" s="215">
        <f t="shared" si="6"/>
        <v>5.2483537104135447E-2</v>
      </c>
      <c r="L13" s="52">
        <f t="shared" si="7"/>
        <v>-2.2985530821894713E-2</v>
      </c>
      <c r="N13" s="40">
        <f t="shared" si="1"/>
        <v>2.4443905983439658</v>
      </c>
      <c r="O13" s="143">
        <f t="shared" si="2"/>
        <v>2.4758739408173187</v>
      </c>
      <c r="P13" s="52">
        <f t="shared" si="8"/>
        <v>1.2879832909962254E-2</v>
      </c>
      <c r="Q13" s="2"/>
    </row>
    <row r="14" spans="1:17" ht="20.100000000000001" customHeight="1" x14ac:dyDescent="0.25">
      <c r="A14" s="8" t="s">
        <v>170</v>
      </c>
      <c r="B14" s="19">
        <v>322523.88000000024</v>
      </c>
      <c r="C14" s="140">
        <v>324488.00000000035</v>
      </c>
      <c r="D14" s="214">
        <f t="shared" si="3"/>
        <v>0.10621110855707411</v>
      </c>
      <c r="E14" s="215">
        <f t="shared" si="4"/>
        <v>0.10884875670750777</v>
      </c>
      <c r="F14" s="52">
        <f t="shared" si="5"/>
        <v>6.0898436419657056E-3</v>
      </c>
      <c r="H14" s="19">
        <v>46342.203999999976</v>
      </c>
      <c r="I14" s="140">
        <v>41625.950000000041</v>
      </c>
      <c r="J14" s="214">
        <f t="shared" si="0"/>
        <v>5.30554283105047E-2</v>
      </c>
      <c r="K14" s="215">
        <f t="shared" si="6"/>
        <v>4.8365153260496542E-2</v>
      </c>
      <c r="L14" s="52">
        <f t="shared" si="7"/>
        <v>-0.10177017044765367</v>
      </c>
      <c r="N14" s="40">
        <f t="shared" si="1"/>
        <v>1.4368611713340402</v>
      </c>
      <c r="O14" s="143">
        <f t="shared" si="2"/>
        <v>1.2828193954784151</v>
      </c>
      <c r="P14" s="52">
        <f t="shared" si="8"/>
        <v>-0.1072071393735322</v>
      </c>
      <c r="Q14" s="2"/>
    </row>
    <row r="15" spans="1:17" ht="20.100000000000001" customHeight="1" x14ac:dyDescent="0.25">
      <c r="A15" s="8" t="s">
        <v>171</v>
      </c>
      <c r="B15" s="19">
        <v>130805.27999999991</v>
      </c>
      <c r="C15" s="140">
        <v>105956.55000000005</v>
      </c>
      <c r="D15" s="214">
        <f t="shared" si="3"/>
        <v>4.3075798895630471E-2</v>
      </c>
      <c r="E15" s="215">
        <f t="shared" si="4"/>
        <v>3.5542882117418441E-2</v>
      </c>
      <c r="F15" s="52">
        <f t="shared" si="5"/>
        <v>-0.1899673315939531</v>
      </c>
      <c r="H15" s="19">
        <v>45379.625999999997</v>
      </c>
      <c r="I15" s="140">
        <v>39345.151999999995</v>
      </c>
      <c r="J15" s="214">
        <f t="shared" si="0"/>
        <v>5.195340933721055E-2</v>
      </c>
      <c r="K15" s="215">
        <f t="shared" si="6"/>
        <v>4.5715096148857381E-2</v>
      </c>
      <c r="L15" s="52">
        <f t="shared" si="7"/>
        <v>-0.13297760541261408</v>
      </c>
      <c r="N15" s="40">
        <f t="shared" si="1"/>
        <v>3.4692503238401406</v>
      </c>
      <c r="O15" s="143">
        <f t="shared" si="2"/>
        <v>3.7133289069906459</v>
      </c>
      <c r="P15" s="52">
        <f t="shared" si="8"/>
        <v>7.0354849136493772E-2</v>
      </c>
      <c r="Q15" s="2"/>
    </row>
    <row r="16" spans="1:17" ht="20.100000000000001" customHeight="1" x14ac:dyDescent="0.25">
      <c r="A16" s="8" t="s">
        <v>172</v>
      </c>
      <c r="B16" s="19">
        <v>130431.35999999997</v>
      </c>
      <c r="C16" s="140">
        <v>143480.51000000013</v>
      </c>
      <c r="D16" s="214">
        <f t="shared" si="3"/>
        <v>4.2952662408150363E-2</v>
      </c>
      <c r="E16" s="215">
        <f t="shared" si="4"/>
        <v>4.8130208590946758E-2</v>
      </c>
      <c r="F16" s="52">
        <f t="shared" si="5"/>
        <v>0.10004610854322271</v>
      </c>
      <c r="H16" s="19">
        <v>29732.874999999978</v>
      </c>
      <c r="I16" s="140">
        <v>33179.325999999994</v>
      </c>
      <c r="J16" s="214">
        <f t="shared" si="0"/>
        <v>3.4040038709158005E-2</v>
      </c>
      <c r="K16" s="215">
        <f t="shared" si="6"/>
        <v>3.8551028554783158E-2</v>
      </c>
      <c r="L16" s="52">
        <f t="shared" si="7"/>
        <v>0.11591381593606465</v>
      </c>
      <c r="N16" s="40">
        <f t="shared" si="1"/>
        <v>2.2795802328519752</v>
      </c>
      <c r="O16" s="143">
        <f t="shared" si="2"/>
        <v>2.3124622291905683</v>
      </c>
      <c r="P16" s="52">
        <f t="shared" si="8"/>
        <v>1.4424583905719593E-2</v>
      </c>
      <c r="Q16" s="2"/>
    </row>
    <row r="17" spans="1:17" ht="20.100000000000001" customHeight="1" x14ac:dyDescent="0.25">
      <c r="A17" s="8" t="s">
        <v>173</v>
      </c>
      <c r="B17" s="19">
        <v>91088.1899999999</v>
      </c>
      <c r="C17" s="140">
        <v>90839.279999999955</v>
      </c>
      <c r="D17" s="214">
        <f t="shared" si="3"/>
        <v>2.9996469211387926E-2</v>
      </c>
      <c r="E17" s="215">
        <f t="shared" si="4"/>
        <v>3.0471828505846628E-2</v>
      </c>
      <c r="F17" s="52">
        <f t="shared" si="5"/>
        <v>-2.7326264798976196E-3</v>
      </c>
      <c r="H17" s="19">
        <v>32031.146999999975</v>
      </c>
      <c r="I17" s="140">
        <v>32437.603999999974</v>
      </c>
      <c r="J17" s="214">
        <f t="shared" si="0"/>
        <v>3.6671242985373269E-2</v>
      </c>
      <c r="K17" s="215">
        <f t="shared" si="6"/>
        <v>3.7689222440888265E-2</v>
      </c>
      <c r="L17" s="52">
        <f t="shared" si="7"/>
        <v>1.2689430072547787E-2</v>
      </c>
      <c r="N17" s="40">
        <f t="shared" si="1"/>
        <v>3.516498351762178</v>
      </c>
      <c r="O17" s="143">
        <f t="shared" si="2"/>
        <v>3.5708785890861301</v>
      </c>
      <c r="P17" s="52">
        <f t="shared" si="8"/>
        <v>1.5464314748420475E-2</v>
      </c>
      <c r="Q17" s="2"/>
    </row>
    <row r="18" spans="1:17" ht="20.100000000000001" customHeight="1" x14ac:dyDescent="0.25">
      <c r="A18" s="8" t="s">
        <v>174</v>
      </c>
      <c r="B18" s="19">
        <v>98240.249999999971</v>
      </c>
      <c r="C18" s="140">
        <v>88929.069999999891</v>
      </c>
      <c r="D18" s="214">
        <f t="shared" si="3"/>
        <v>3.2351731156849806E-2</v>
      </c>
      <c r="E18" s="215">
        <f t="shared" si="4"/>
        <v>2.9831052934638277E-2</v>
      </c>
      <c r="F18" s="52">
        <f t="shared" si="5"/>
        <v>-9.4779685515866283E-2</v>
      </c>
      <c r="H18" s="19">
        <v>24310.281000000003</v>
      </c>
      <c r="I18" s="140">
        <v>22424.528999999999</v>
      </c>
      <c r="J18" s="214">
        <f t="shared" si="0"/>
        <v>2.7831916902435742E-2</v>
      </c>
      <c r="K18" s="215">
        <f t="shared" si="6"/>
        <v>2.6055039749950409E-2</v>
      </c>
      <c r="L18" s="52">
        <f t="shared" si="7"/>
        <v>-7.7570144088421014E-2</v>
      </c>
      <c r="N18" s="40">
        <f t="shared" si="1"/>
        <v>2.4745744234160654</v>
      </c>
      <c r="O18" s="143">
        <f t="shared" si="2"/>
        <v>2.5216196458593378</v>
      </c>
      <c r="P18" s="52">
        <f t="shared" si="8"/>
        <v>1.9011439703772639E-2</v>
      </c>
      <c r="Q18" s="2"/>
    </row>
    <row r="19" spans="1:17" ht="20.100000000000001" customHeight="1" x14ac:dyDescent="0.25">
      <c r="A19" s="8" t="s">
        <v>175</v>
      </c>
      <c r="B19" s="19">
        <v>39874.789999999986</v>
      </c>
      <c r="C19" s="140">
        <v>57159.030000000013</v>
      </c>
      <c r="D19" s="214">
        <f t="shared" si="3"/>
        <v>1.3131262247559866E-2</v>
      </c>
      <c r="E19" s="215">
        <f t="shared" si="4"/>
        <v>1.9173865751914192E-2</v>
      </c>
      <c r="F19" s="52">
        <f t="shared" si="5"/>
        <v>0.43346284707706378</v>
      </c>
      <c r="H19" s="19">
        <v>21292.027000000009</v>
      </c>
      <c r="I19" s="140">
        <v>21171.008000000002</v>
      </c>
      <c r="J19" s="214">
        <f t="shared" si="0"/>
        <v>2.4376432594440944E-2</v>
      </c>
      <c r="K19" s="215">
        <f t="shared" si="6"/>
        <v>2.4598574845719978E-2</v>
      </c>
      <c r="L19" s="52">
        <f t="shared" si="7"/>
        <v>-5.6837707372814931E-3</v>
      </c>
      <c r="N19" s="40">
        <f t="shared" si="1"/>
        <v>5.3397214129529003</v>
      </c>
      <c r="O19" s="143">
        <f t="shared" si="2"/>
        <v>3.7038781098979454</v>
      </c>
      <c r="P19" s="52">
        <f t="shared" si="8"/>
        <v>-0.3063536796295751</v>
      </c>
      <c r="Q19" s="2"/>
    </row>
    <row r="20" spans="1:17" ht="20.100000000000001" customHeight="1" x14ac:dyDescent="0.25">
      <c r="A20" s="8" t="s">
        <v>176</v>
      </c>
      <c r="B20" s="19">
        <v>105852.81000000004</v>
      </c>
      <c r="C20" s="140">
        <v>94983.229999999938</v>
      </c>
      <c r="D20" s="214">
        <f t="shared" si="3"/>
        <v>3.4858641456196472E-2</v>
      </c>
      <c r="E20" s="215">
        <f t="shared" si="4"/>
        <v>3.1861907046064064E-2</v>
      </c>
      <c r="F20" s="52">
        <f t="shared" si="5"/>
        <v>-0.10268579549281781</v>
      </c>
      <c r="H20" s="19">
        <v>20099.564999999999</v>
      </c>
      <c r="I20" s="140">
        <v>18938.134999999977</v>
      </c>
      <c r="J20" s="214">
        <f t="shared" si="0"/>
        <v>2.301122816536369E-2</v>
      </c>
      <c r="K20" s="215">
        <f t="shared" si="6"/>
        <v>2.2004201747779249E-2</v>
      </c>
      <c r="L20" s="52">
        <f t="shared" si="7"/>
        <v>-5.7783837610417048E-2</v>
      </c>
      <c r="N20" s="40">
        <f t="shared" si="1"/>
        <v>1.8988220529998203</v>
      </c>
      <c r="O20" s="143">
        <f t="shared" si="2"/>
        <v>1.9938398599415907</v>
      </c>
      <c r="P20" s="52">
        <f t="shared" si="8"/>
        <v>5.004039572410602E-2</v>
      </c>
      <c r="Q20" s="2"/>
    </row>
    <row r="21" spans="1:17" ht="20.100000000000001" customHeight="1" x14ac:dyDescent="0.25">
      <c r="A21" s="8" t="s">
        <v>177</v>
      </c>
      <c r="B21" s="19">
        <v>36857.140000000014</v>
      </c>
      <c r="C21" s="140">
        <v>39915.890000000021</v>
      </c>
      <c r="D21" s="214">
        <f t="shared" si="3"/>
        <v>1.2137512725083417E-2</v>
      </c>
      <c r="E21" s="215">
        <f t="shared" si="4"/>
        <v>1.3389693915872513E-2</v>
      </c>
      <c r="F21" s="52">
        <f t="shared" si="5"/>
        <v>8.2989347518554232E-2</v>
      </c>
      <c r="H21" s="19">
        <v>11304.917000000009</v>
      </c>
      <c r="I21" s="140">
        <v>12635.70199999999</v>
      </c>
      <c r="J21" s="214">
        <f t="shared" si="0"/>
        <v>1.2942569875392775E-2</v>
      </c>
      <c r="K21" s="215">
        <f t="shared" si="6"/>
        <v>1.4681410605258538E-2</v>
      </c>
      <c r="L21" s="52">
        <f t="shared" si="7"/>
        <v>0.11771736139239064</v>
      </c>
      <c r="N21" s="40">
        <f t="shared" si="1"/>
        <v>3.0672257804051006</v>
      </c>
      <c r="O21" s="143">
        <f t="shared" si="2"/>
        <v>3.1655819273978314</v>
      </c>
      <c r="P21" s="52">
        <f t="shared" si="8"/>
        <v>3.2066810216931758E-2</v>
      </c>
      <c r="Q21" s="2"/>
    </row>
    <row r="22" spans="1:17" ht="20.100000000000001" customHeight="1" x14ac:dyDescent="0.25">
      <c r="A22" s="8" t="s">
        <v>178</v>
      </c>
      <c r="B22" s="19">
        <v>4644.8500000000013</v>
      </c>
      <c r="C22" s="140">
        <v>4967.5800000000017</v>
      </c>
      <c r="D22" s="214">
        <f t="shared" si="3"/>
        <v>1.5296066374413126E-3</v>
      </c>
      <c r="E22" s="215">
        <f t="shared" si="4"/>
        <v>1.666363338074385E-3</v>
      </c>
      <c r="F22" s="52">
        <f t="shared" si="5"/>
        <v>6.9481253431219608E-2</v>
      </c>
      <c r="H22" s="19">
        <v>10779.080000000005</v>
      </c>
      <c r="I22" s="140">
        <v>12472.722999999996</v>
      </c>
      <c r="J22" s="214">
        <f t="shared" si="0"/>
        <v>1.2340559076413274E-2</v>
      </c>
      <c r="K22" s="215">
        <f t="shared" si="6"/>
        <v>1.4492045454115029E-2</v>
      </c>
      <c r="L22" s="52">
        <f t="shared" si="7"/>
        <v>0.15712314965655605</v>
      </c>
      <c r="N22" s="40">
        <f t="shared" si="1"/>
        <v>23.206519047977871</v>
      </c>
      <c r="O22" s="143">
        <f t="shared" si="2"/>
        <v>25.108247879249035</v>
      </c>
      <c r="P22" s="52">
        <f t="shared" si="8"/>
        <v>8.194804345018189E-2</v>
      </c>
      <c r="Q22" s="2"/>
    </row>
    <row r="23" spans="1:17" ht="20.100000000000001" customHeight="1" x14ac:dyDescent="0.25">
      <c r="A23" s="8" t="s">
        <v>179</v>
      </c>
      <c r="B23" s="19">
        <v>38348.530000000006</v>
      </c>
      <c r="C23" s="140">
        <v>52505.37999999999</v>
      </c>
      <c r="D23" s="214">
        <f t="shared" si="3"/>
        <v>1.2628645924866743E-2</v>
      </c>
      <c r="E23" s="215">
        <f t="shared" si="4"/>
        <v>1.7612809513619109E-2</v>
      </c>
      <c r="F23" s="52">
        <f t="shared" si="5"/>
        <v>0.36916278146776371</v>
      </c>
      <c r="H23" s="19">
        <v>8808.3439999999973</v>
      </c>
      <c r="I23" s="140">
        <v>10784.921</v>
      </c>
      <c r="J23" s="214">
        <f t="shared" si="0"/>
        <v>1.0084338319909521E-2</v>
      </c>
      <c r="K23" s="215">
        <f t="shared" si="6"/>
        <v>1.2530989852900586E-2</v>
      </c>
      <c r="L23" s="52">
        <f t="shared" si="7"/>
        <v>0.22439825238433053</v>
      </c>
      <c r="N23" s="40">
        <f t="shared" si="1"/>
        <v>2.2969182912617501</v>
      </c>
      <c r="O23" s="143">
        <f t="shared" si="2"/>
        <v>2.0540601744049853</v>
      </c>
      <c r="P23" s="52">
        <f t="shared" si="8"/>
        <v>-0.10573215328585205</v>
      </c>
      <c r="Q23" s="2"/>
    </row>
    <row r="24" spans="1:17" ht="20.100000000000001" customHeight="1" x14ac:dyDescent="0.25">
      <c r="A24" s="8" t="s">
        <v>180</v>
      </c>
      <c r="B24" s="19">
        <v>39091.869999999995</v>
      </c>
      <c r="C24" s="140">
        <v>42589.420000000013</v>
      </c>
      <c r="D24" s="214">
        <f t="shared" si="3"/>
        <v>1.28734369940887E-2</v>
      </c>
      <c r="E24" s="215">
        <f t="shared" si="4"/>
        <v>1.4286523433513294E-2</v>
      </c>
      <c r="F24" s="52">
        <f t="shared" si="5"/>
        <v>8.9470010004638251E-2</v>
      </c>
      <c r="H24" s="19">
        <v>9459.7880000000059</v>
      </c>
      <c r="I24" s="140">
        <v>10231.130999999999</v>
      </c>
      <c r="J24" s="214">
        <f t="shared" si="0"/>
        <v>1.0830151800000128E-2</v>
      </c>
      <c r="K24" s="215">
        <f t="shared" si="6"/>
        <v>1.1887541758043163E-2</v>
      </c>
      <c r="L24" s="52">
        <f t="shared" si="7"/>
        <v>8.153914231481646E-2</v>
      </c>
      <c r="N24" s="40">
        <f t="shared" si="1"/>
        <v>2.4198862832604342</v>
      </c>
      <c r="O24" s="143">
        <f t="shared" si="2"/>
        <v>2.4022705639100033</v>
      </c>
      <c r="P24" s="52">
        <f t="shared" si="8"/>
        <v>-7.2795649416618011E-3</v>
      </c>
      <c r="Q24" s="2"/>
    </row>
    <row r="25" spans="1:17" ht="20.100000000000001" customHeight="1" x14ac:dyDescent="0.25">
      <c r="A25" s="8" t="s">
        <v>181</v>
      </c>
      <c r="B25" s="19">
        <v>41217.24</v>
      </c>
      <c r="C25" s="140">
        <v>38547.270000000004</v>
      </c>
      <c r="D25" s="214">
        <f t="shared" si="3"/>
        <v>1.3573347660529736E-2</v>
      </c>
      <c r="E25" s="215">
        <f t="shared" si="4"/>
        <v>1.2930593470231901E-2</v>
      </c>
      <c r="F25" s="52">
        <f t="shared" si="5"/>
        <v>-6.4777990957181855E-2</v>
      </c>
      <c r="H25" s="19">
        <v>10378.206</v>
      </c>
      <c r="I25" s="140">
        <v>9939.8259999999973</v>
      </c>
      <c r="J25" s="214">
        <f t="shared" si="0"/>
        <v>1.1881613667417501E-2</v>
      </c>
      <c r="K25" s="215">
        <f t="shared" si="6"/>
        <v>1.1549074744784629E-2</v>
      </c>
      <c r="L25" s="52">
        <f t="shared" si="7"/>
        <v>-4.2240441170661176E-2</v>
      </c>
      <c r="N25" s="40">
        <f t="shared" si="1"/>
        <v>2.5179284202435683</v>
      </c>
      <c r="O25" s="143">
        <f t="shared" si="2"/>
        <v>2.5786069934394824</v>
      </c>
      <c r="P25" s="52">
        <f t="shared" si="8"/>
        <v>2.4098609280578522E-2</v>
      </c>
      <c r="Q25" s="2"/>
    </row>
    <row r="26" spans="1:17" ht="20.100000000000001" customHeight="1" x14ac:dyDescent="0.25">
      <c r="A26" s="8" t="s">
        <v>182</v>
      </c>
      <c r="B26" s="19">
        <v>98902.349999999977</v>
      </c>
      <c r="C26" s="140">
        <v>98789.87999999999</v>
      </c>
      <c r="D26" s="214">
        <f t="shared" si="3"/>
        <v>3.256976888780988E-2</v>
      </c>
      <c r="E26" s="215">
        <f t="shared" si="4"/>
        <v>3.3138839073506184E-2</v>
      </c>
      <c r="F26" s="52">
        <f t="shared" si="5"/>
        <v>-1.1371822813106729E-3</v>
      </c>
      <c r="H26" s="19">
        <v>7351.3590000000004</v>
      </c>
      <c r="I26" s="140">
        <v>7736.055000000003</v>
      </c>
      <c r="J26" s="214">
        <f t="shared" si="0"/>
        <v>8.4162915602651028E-3</v>
      </c>
      <c r="K26" s="215">
        <f t="shared" si="6"/>
        <v>8.988515234045839E-3</v>
      </c>
      <c r="L26" s="52">
        <f t="shared" si="7"/>
        <v>5.2329916142036137E-2</v>
      </c>
      <c r="N26" s="40">
        <f t="shared" si="1"/>
        <v>0.74329467398904092</v>
      </c>
      <c r="O26" s="143">
        <f t="shared" si="2"/>
        <v>0.7830817286143078</v>
      </c>
      <c r="P26" s="52">
        <f t="shared" si="8"/>
        <v>5.3527969481795987E-2</v>
      </c>
      <c r="Q26" s="2"/>
    </row>
    <row r="27" spans="1:17" ht="20.100000000000001" customHeight="1" x14ac:dyDescent="0.25">
      <c r="A27" s="8" t="s">
        <v>183</v>
      </c>
      <c r="B27" s="19">
        <v>26524.630000000012</v>
      </c>
      <c r="C27" s="140">
        <v>19037.679999999997</v>
      </c>
      <c r="D27" s="214">
        <f t="shared" si="3"/>
        <v>8.7348892006577118E-3</v>
      </c>
      <c r="E27" s="215">
        <f t="shared" si="4"/>
        <v>6.3861461705683534E-3</v>
      </c>
      <c r="F27" s="52">
        <f t="shared" si="5"/>
        <v>-0.28226406928202247</v>
      </c>
      <c r="H27" s="19">
        <v>8039.9919999999993</v>
      </c>
      <c r="I27" s="140">
        <v>7338.8219999999974</v>
      </c>
      <c r="J27" s="214">
        <f t="shared" si="0"/>
        <v>9.2046813132373138E-3</v>
      </c>
      <c r="K27" s="215">
        <f t="shared" si="6"/>
        <v>8.5269705744013841E-3</v>
      </c>
      <c r="L27" s="52">
        <f t="shared" si="7"/>
        <v>-8.7210285781379127E-2</v>
      </c>
      <c r="N27" s="40">
        <f t="shared" si="1"/>
        <v>3.0311419989647344</v>
      </c>
      <c r="O27" s="143">
        <f t="shared" si="2"/>
        <v>3.8548930331847151</v>
      </c>
      <c r="P27" s="52">
        <f t="shared" si="8"/>
        <v>0.27176260119167206</v>
      </c>
      <c r="Q27" s="2"/>
    </row>
    <row r="28" spans="1:17" ht="20.100000000000001" customHeight="1" x14ac:dyDescent="0.25">
      <c r="A28" s="8" t="s">
        <v>184</v>
      </c>
      <c r="B28" s="19">
        <v>18881.290000000012</v>
      </c>
      <c r="C28" s="140">
        <v>16604.270000000004</v>
      </c>
      <c r="D28" s="214">
        <f t="shared" si="3"/>
        <v>6.217842666061184E-3</v>
      </c>
      <c r="E28" s="215">
        <f t="shared" si="4"/>
        <v>5.5698643571896909E-3</v>
      </c>
      <c r="F28" s="52">
        <f t="shared" si="5"/>
        <v>-0.12059663296310826</v>
      </c>
      <c r="H28" s="19">
        <v>8089.2040000000043</v>
      </c>
      <c r="I28" s="140">
        <v>7042.1609999999991</v>
      </c>
      <c r="J28" s="214">
        <f t="shared" si="0"/>
        <v>9.2610222619331668E-3</v>
      </c>
      <c r="K28" s="215">
        <f t="shared" si="6"/>
        <v>8.1822804296380319E-3</v>
      </c>
      <c r="L28" s="52">
        <f t="shared" si="7"/>
        <v>-0.12943708676403817</v>
      </c>
      <c r="N28" s="40">
        <f t="shared" si="1"/>
        <v>4.2842432905802514</v>
      </c>
      <c r="O28" s="143">
        <f t="shared" si="2"/>
        <v>4.2411747098788428</v>
      </c>
      <c r="P28" s="52">
        <f t="shared" si="8"/>
        <v>-1.0052785936807869E-2</v>
      </c>
      <c r="Q28" s="2"/>
    </row>
    <row r="29" spans="1:17" ht="20.100000000000001" customHeight="1" x14ac:dyDescent="0.25">
      <c r="A29" s="8" t="s">
        <v>185</v>
      </c>
      <c r="B29" s="19">
        <v>16683.62000000001</v>
      </c>
      <c r="C29" s="140">
        <v>18594.53</v>
      </c>
      <c r="D29" s="214">
        <f t="shared" si="3"/>
        <v>5.4941227140916588E-3</v>
      </c>
      <c r="E29" s="215">
        <f t="shared" si="4"/>
        <v>6.2374925176291642E-3</v>
      </c>
      <c r="F29" s="52">
        <f t="shared" si="5"/>
        <v>0.11453809185296643</v>
      </c>
      <c r="H29" s="19">
        <v>5547.2840000000024</v>
      </c>
      <c r="I29" s="140">
        <v>6739.8579999999965</v>
      </c>
      <c r="J29" s="214">
        <f t="shared" si="0"/>
        <v>6.3508746493802929E-3</v>
      </c>
      <c r="K29" s="215">
        <f t="shared" si="6"/>
        <v>7.8310348502312437E-3</v>
      </c>
      <c r="L29" s="52">
        <f t="shared" si="7"/>
        <v>0.21498340449127784</v>
      </c>
      <c r="N29" s="40">
        <f t="shared" si="1"/>
        <v>3.3249882219806008</v>
      </c>
      <c r="O29" s="143">
        <f t="shared" si="2"/>
        <v>3.624645527475014</v>
      </c>
      <c r="P29" s="52">
        <f t="shared" si="8"/>
        <v>9.0122817131639596E-2</v>
      </c>
      <c r="Q29" s="2"/>
    </row>
    <row r="30" spans="1:17" ht="20.100000000000001" customHeight="1" x14ac:dyDescent="0.25">
      <c r="A30" s="8" t="s">
        <v>186</v>
      </c>
      <c r="B30" s="19">
        <v>23742.329999999998</v>
      </c>
      <c r="C30" s="140">
        <v>17082.76999999999</v>
      </c>
      <c r="D30" s="214">
        <f t="shared" si="3"/>
        <v>7.8186433482936996E-3</v>
      </c>
      <c r="E30" s="215">
        <f t="shared" si="4"/>
        <v>5.7303760866975334E-3</v>
      </c>
      <c r="F30" s="52">
        <f t="shared" si="5"/>
        <v>-0.28049311082779194</v>
      </c>
      <c r="H30" s="19">
        <v>8460.7969999999987</v>
      </c>
      <c r="I30" s="140">
        <v>6616.3909999999978</v>
      </c>
      <c r="J30" s="214">
        <f t="shared" si="0"/>
        <v>9.6864449667355777E-3</v>
      </c>
      <c r="K30" s="215">
        <f t="shared" si="6"/>
        <v>7.687578655775293E-3</v>
      </c>
      <c r="L30" s="52">
        <f t="shared" si="7"/>
        <v>-0.21799435679641069</v>
      </c>
      <c r="N30" s="40">
        <f t="shared" si="1"/>
        <v>3.563591694665182</v>
      </c>
      <c r="O30" s="143">
        <f t="shared" si="2"/>
        <v>3.8731370849107032</v>
      </c>
      <c r="P30" s="52">
        <f t="shared" si="8"/>
        <v>8.686331565676314E-2</v>
      </c>
      <c r="Q30" s="2"/>
    </row>
    <row r="31" spans="1:17" ht="20.100000000000001" customHeight="1" x14ac:dyDescent="0.25">
      <c r="A31" s="8" t="s">
        <v>187</v>
      </c>
      <c r="B31" s="19">
        <v>18024.550000000003</v>
      </c>
      <c r="C31" s="140">
        <v>16964.050000000003</v>
      </c>
      <c r="D31" s="214">
        <f t="shared" si="3"/>
        <v>5.9357075722343685E-3</v>
      </c>
      <c r="E31" s="215">
        <f t="shared" si="4"/>
        <v>5.6905517344986428E-3</v>
      </c>
      <c r="F31" s="52">
        <f t="shared" si="5"/>
        <v>-5.8836420326721046E-2</v>
      </c>
      <c r="H31" s="19">
        <v>5069.0230000000001</v>
      </c>
      <c r="I31" s="140">
        <v>4293.219000000001</v>
      </c>
      <c r="J31" s="214">
        <f t="shared" si="0"/>
        <v>5.8033318048662423E-3</v>
      </c>
      <c r="K31" s="215">
        <f t="shared" si="6"/>
        <v>4.9882872322643823E-3</v>
      </c>
      <c r="L31" s="52">
        <f t="shared" si="7"/>
        <v>-0.15304803312196436</v>
      </c>
      <c r="N31" s="40">
        <f t="shared" si="1"/>
        <v>2.812288240205719</v>
      </c>
      <c r="O31" s="143">
        <f t="shared" si="2"/>
        <v>2.5307747855022829</v>
      </c>
      <c r="P31" s="52">
        <f t="shared" si="8"/>
        <v>-0.10010120964088781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290191.82999999914</v>
      </c>
      <c r="C32" s="140">
        <f>C33-SUM(C7:C31)</f>
        <v>264058.93999999855</v>
      </c>
      <c r="D32" s="214">
        <f t="shared" si="3"/>
        <v>9.5563764018050015E-2</v>
      </c>
      <c r="E32" s="215">
        <f t="shared" si="4"/>
        <v>8.8577966878597064E-2</v>
      </c>
      <c r="F32" s="52">
        <f t="shared" si="5"/>
        <v>-9.005384472747105E-2</v>
      </c>
      <c r="H32" s="19">
        <f>H33-SUM(H7:H31)</f>
        <v>74755.164999999688</v>
      </c>
      <c r="I32" s="140">
        <f>I33-SUM(I7:I31)</f>
        <v>70361.808999999543</v>
      </c>
      <c r="J32" s="214">
        <f t="shared" si="0"/>
        <v>8.5584347639085859E-2</v>
      </c>
      <c r="K32" s="215">
        <f t="shared" si="6"/>
        <v>8.175332156913559E-2</v>
      </c>
      <c r="L32" s="52">
        <f t="shared" si="7"/>
        <v>-5.8769932485603686E-2</v>
      </c>
      <c r="N32" s="40">
        <f t="shared" si="1"/>
        <v>2.5760602908772419</v>
      </c>
      <c r="O32" s="143">
        <f t="shared" si="2"/>
        <v>2.6646251401296972</v>
      </c>
      <c r="P32" s="52">
        <f t="shared" si="8"/>
        <v>3.4379959803772994E-2</v>
      </c>
      <c r="Q32" s="2"/>
    </row>
    <row r="33" spans="1:17" ht="26.25" customHeight="1" thickBot="1" x14ac:dyDescent="0.3">
      <c r="A33" s="35" t="s">
        <v>18</v>
      </c>
      <c r="B33" s="36">
        <v>3036630.3899999997</v>
      </c>
      <c r="C33" s="148">
        <v>2981090.5499999984</v>
      </c>
      <c r="D33" s="251">
        <f>SUM(D7:D32)</f>
        <v>0.99999999999999989</v>
      </c>
      <c r="E33" s="252">
        <f>SUM(E7:E32)</f>
        <v>1.0000000000000002</v>
      </c>
      <c r="F33" s="57">
        <f t="shared" si="5"/>
        <v>-1.8289957244352433E-2</v>
      </c>
      <c r="G33" s="56"/>
      <c r="H33" s="36">
        <v>873467.71999999974</v>
      </c>
      <c r="I33" s="148">
        <v>860659.94199999946</v>
      </c>
      <c r="J33" s="251">
        <f>SUM(J7:J32)</f>
        <v>0.99999999999999956</v>
      </c>
      <c r="K33" s="252">
        <f>SUM(K7:K32)</f>
        <v>1</v>
      </c>
      <c r="L33" s="57">
        <f t="shared" si="7"/>
        <v>-1.4663138324104623E-2</v>
      </c>
      <c r="M33" s="56"/>
      <c r="N33" s="37">
        <f t="shared" si="1"/>
        <v>2.8764373921713924</v>
      </c>
      <c r="O33" s="150">
        <f t="shared" si="2"/>
        <v>2.8870640712339313</v>
      </c>
      <c r="P33" s="57">
        <f t="shared" si="8"/>
        <v>3.694389139656164E-3</v>
      </c>
      <c r="Q33" s="2"/>
    </row>
    <row r="35" spans="1:17" ht="15.75" thickBot="1" x14ac:dyDescent="0.3">
      <c r="L35" s="10"/>
    </row>
    <row r="36" spans="1:17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5"/>
      <c r="L36" s="130" t="s">
        <v>0</v>
      </c>
      <c r="N36" s="355" t="s">
        <v>22</v>
      </c>
      <c r="O36" s="345"/>
      <c r="P36" s="130" t="s">
        <v>0</v>
      </c>
    </row>
    <row r="37" spans="1:17" x14ac:dyDescent="0.25">
      <c r="A37" s="360"/>
      <c r="B37" s="350" t="str">
        <f>B5</f>
        <v>jan-nov</v>
      </c>
      <c r="C37" s="352"/>
      <c r="D37" s="350" t="str">
        <f>B37</f>
        <v>jan-nov</v>
      </c>
      <c r="E37" s="352"/>
      <c r="F37" s="131" t="str">
        <f>F5</f>
        <v>2023 / 2022</v>
      </c>
      <c r="H37" s="353" t="str">
        <f>B37</f>
        <v>jan-nov</v>
      </c>
      <c r="I37" s="352"/>
      <c r="J37" s="350" t="str">
        <f>H37</f>
        <v>jan-nov</v>
      </c>
      <c r="K37" s="352"/>
      <c r="L37" s="131" t="str">
        <f>F37</f>
        <v>2023 / 2022</v>
      </c>
      <c r="N37" s="353" t="str">
        <f>B37</f>
        <v>jan-nov</v>
      </c>
      <c r="O37" s="351"/>
      <c r="P37" s="131" t="str">
        <f>L37</f>
        <v>2023 / 2022</v>
      </c>
    </row>
    <row r="38" spans="1:17" ht="19.5" customHeight="1" thickBot="1" x14ac:dyDescent="0.3">
      <c r="A38" s="361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163</v>
      </c>
      <c r="B39" s="19">
        <v>364424.52999999991</v>
      </c>
      <c r="C39" s="147">
        <v>321113.97000000003</v>
      </c>
      <c r="D39" s="247">
        <f>B39/$B$62</f>
        <v>0.26806075701529347</v>
      </c>
      <c r="E39" s="246">
        <f>C39/$C$62</f>
        <v>0.24418001977718889</v>
      </c>
      <c r="F39" s="52">
        <f>(C39-B39)/B39</f>
        <v>-0.11884644538061116</v>
      </c>
      <c r="H39" s="39">
        <v>102086.21700000002</v>
      </c>
      <c r="I39" s="147">
        <v>97947.684999999925</v>
      </c>
      <c r="J39" s="250">
        <f>H39/$H$62</f>
        <v>0.26465881447138961</v>
      </c>
      <c r="K39" s="246">
        <f>I39/$I$62</f>
        <v>0.26021918023755258</v>
      </c>
      <c r="L39" s="52">
        <f>(I39-H39)/H39</f>
        <v>-4.053957646407931E-2</v>
      </c>
      <c r="N39" s="40">
        <f t="shared" ref="N39:N62" si="9">(H39/B39)*10</f>
        <v>2.8012992703866573</v>
      </c>
      <c r="O39" s="149">
        <f t="shared" ref="O39:O62" si="10">(I39/C39)*10</f>
        <v>3.0502467706403404</v>
      </c>
      <c r="P39" s="52">
        <f>(O39-N39)/N39</f>
        <v>8.886858426208831E-2</v>
      </c>
    </row>
    <row r="40" spans="1:17" ht="20.100000000000001" customHeight="1" x14ac:dyDescent="0.25">
      <c r="A40" s="38" t="s">
        <v>167</v>
      </c>
      <c r="B40" s="19">
        <v>119073.61999999994</v>
      </c>
      <c r="C40" s="140">
        <v>149451.41999999998</v>
      </c>
      <c r="D40" s="247">
        <f t="shared" ref="D40:D61" si="11">B40/$B$62</f>
        <v>8.7587311199252643E-2</v>
      </c>
      <c r="E40" s="215">
        <f t="shared" ref="E40:E61" si="12">C40/$C$62</f>
        <v>0.11364516682761873</v>
      </c>
      <c r="F40" s="52">
        <f t="shared" ref="F40:F62" si="13">(C40-B40)/B40</f>
        <v>0.25511780023148756</v>
      </c>
      <c r="H40" s="19">
        <v>43781.856999999996</v>
      </c>
      <c r="I40" s="140">
        <v>46901.629999999954</v>
      </c>
      <c r="J40" s="247">
        <f t="shared" ref="J40:J62" si="14">H40/$H$62</f>
        <v>0.11350459160393718</v>
      </c>
      <c r="K40" s="215">
        <f t="shared" ref="K40:K62" si="15">I40/$I$62</f>
        <v>0.12460431004984958</v>
      </c>
      <c r="L40" s="52">
        <f t="shared" ref="L40:L62" si="16">(I40-H40)/H40</f>
        <v>7.1257210492463988E-2</v>
      </c>
      <c r="N40" s="40">
        <f t="shared" si="9"/>
        <v>3.6768729295372071</v>
      </c>
      <c r="O40" s="143">
        <f t="shared" si="10"/>
        <v>3.1382525505612429</v>
      </c>
      <c r="P40" s="52">
        <f t="shared" ref="P40:P62" si="17">(O40-N40)/N40</f>
        <v>-0.14648871182060627</v>
      </c>
    </row>
    <row r="41" spans="1:17" ht="20.100000000000001" customHeight="1" x14ac:dyDescent="0.25">
      <c r="A41" s="38" t="s">
        <v>169</v>
      </c>
      <c r="B41" s="19">
        <v>189139.86999999988</v>
      </c>
      <c r="C41" s="140">
        <v>182442.56000000008</v>
      </c>
      <c r="D41" s="247">
        <f t="shared" si="11"/>
        <v>0.13912613603144164</v>
      </c>
      <c r="E41" s="215">
        <f t="shared" si="12"/>
        <v>0.13873213896300116</v>
      </c>
      <c r="F41" s="52">
        <f t="shared" si="13"/>
        <v>-3.5409297891554004E-2</v>
      </c>
      <c r="H41" s="19">
        <v>46233.171999999984</v>
      </c>
      <c r="I41" s="140">
        <v>45170.478000000032</v>
      </c>
      <c r="J41" s="247">
        <f t="shared" si="14"/>
        <v>0.11985963287063366</v>
      </c>
      <c r="K41" s="215">
        <f t="shared" si="15"/>
        <v>0.12000513086244378</v>
      </c>
      <c r="L41" s="52">
        <f t="shared" si="16"/>
        <v>-2.298553082189456E-2</v>
      </c>
      <c r="N41" s="40">
        <f t="shared" si="9"/>
        <v>2.4443905983439671</v>
      </c>
      <c r="O41" s="143">
        <f t="shared" si="10"/>
        <v>2.4758739408173187</v>
      </c>
      <c r="P41" s="52">
        <f t="shared" si="17"/>
        <v>1.2879832909961702E-2</v>
      </c>
    </row>
    <row r="42" spans="1:17" ht="20.100000000000001" customHeight="1" x14ac:dyDescent="0.25">
      <c r="A42" s="38" t="s">
        <v>171</v>
      </c>
      <c r="B42" s="19">
        <v>130805.27999999988</v>
      </c>
      <c r="C42" s="140">
        <v>105956.55000000005</v>
      </c>
      <c r="D42" s="247">
        <f t="shared" si="11"/>
        <v>9.6216800714258741E-2</v>
      </c>
      <c r="E42" s="215">
        <f t="shared" si="12"/>
        <v>8.0570996255699218E-2</v>
      </c>
      <c r="F42" s="52">
        <f t="shared" si="13"/>
        <v>-0.18996733159395293</v>
      </c>
      <c r="H42" s="19">
        <v>45379.626000000047</v>
      </c>
      <c r="I42" s="140">
        <v>39345.151999999995</v>
      </c>
      <c r="J42" s="247">
        <f t="shared" si="14"/>
        <v>0.11764681238325307</v>
      </c>
      <c r="K42" s="215">
        <f t="shared" si="15"/>
        <v>0.10452889417204612</v>
      </c>
      <c r="L42" s="52">
        <f t="shared" si="16"/>
        <v>-0.13297760541261505</v>
      </c>
      <c r="N42" s="40">
        <f t="shared" si="9"/>
        <v>3.4692503238401451</v>
      </c>
      <c r="O42" s="143">
        <f t="shared" si="10"/>
        <v>3.7133289069906459</v>
      </c>
      <c r="P42" s="52">
        <f t="shared" si="17"/>
        <v>7.0354849136492398E-2</v>
      </c>
    </row>
    <row r="43" spans="1:17" ht="20.100000000000001" customHeight="1" x14ac:dyDescent="0.25">
      <c r="A43" s="38" t="s">
        <v>172</v>
      </c>
      <c r="B43" s="19">
        <v>130431.36000000004</v>
      </c>
      <c r="C43" s="140">
        <v>143480.51000000013</v>
      </c>
      <c r="D43" s="247">
        <f t="shared" si="11"/>
        <v>9.5941755348176727E-2</v>
      </c>
      <c r="E43" s="215">
        <f t="shared" si="12"/>
        <v>0.10910479469155819</v>
      </c>
      <c r="F43" s="52">
        <f t="shared" si="13"/>
        <v>0.1000461085432221</v>
      </c>
      <c r="H43" s="19">
        <v>29732.874999999982</v>
      </c>
      <c r="I43" s="140">
        <v>33179.325999999994</v>
      </c>
      <c r="J43" s="247">
        <f t="shared" si="14"/>
        <v>7.7082564910070206E-2</v>
      </c>
      <c r="K43" s="215">
        <f t="shared" si="15"/>
        <v>8.814804568943635E-2</v>
      </c>
      <c r="L43" s="52">
        <f t="shared" si="16"/>
        <v>0.11591381593606451</v>
      </c>
      <c r="N43" s="40">
        <f t="shared" si="9"/>
        <v>2.2795802328519748</v>
      </c>
      <c r="O43" s="143">
        <f t="shared" si="10"/>
        <v>2.3124622291905683</v>
      </c>
      <c r="P43" s="52">
        <f t="shared" si="17"/>
        <v>1.442458390571979E-2</v>
      </c>
    </row>
    <row r="44" spans="1:17" ht="20.100000000000001" customHeight="1" x14ac:dyDescent="0.25">
      <c r="A44" s="38" t="s">
        <v>174</v>
      </c>
      <c r="B44" s="19">
        <v>98240.249999999985</v>
      </c>
      <c r="C44" s="140">
        <v>88929.069999999891</v>
      </c>
      <c r="D44" s="247">
        <f t="shared" si="11"/>
        <v>7.2262851747031648E-2</v>
      </c>
      <c r="E44" s="215">
        <f t="shared" si="12"/>
        <v>6.7623037612991377E-2</v>
      </c>
      <c r="F44" s="52">
        <f t="shared" si="13"/>
        <v>-9.4779685515866421E-2</v>
      </c>
      <c r="H44" s="19">
        <v>24310.281000000014</v>
      </c>
      <c r="I44" s="140">
        <v>22424.528999999999</v>
      </c>
      <c r="J44" s="247">
        <f t="shared" si="14"/>
        <v>6.3024474194458113E-2</v>
      </c>
      <c r="K44" s="215">
        <f t="shared" si="15"/>
        <v>5.957560460559358E-2</v>
      </c>
      <c r="L44" s="52">
        <f t="shared" si="16"/>
        <v>-7.757014408842143E-2</v>
      </c>
      <c r="N44" s="40">
        <f t="shared" si="9"/>
        <v>2.4745744234160663</v>
      </c>
      <c r="O44" s="143">
        <f t="shared" si="10"/>
        <v>2.5216196458593378</v>
      </c>
      <c r="P44" s="52">
        <f t="shared" si="17"/>
        <v>1.9011439703772275E-2</v>
      </c>
    </row>
    <row r="45" spans="1:17" ht="20.100000000000001" customHeight="1" x14ac:dyDescent="0.25">
      <c r="A45" s="38" t="s">
        <v>175</v>
      </c>
      <c r="B45" s="19">
        <v>39874.790000000015</v>
      </c>
      <c r="C45" s="140">
        <v>57159.030000000013</v>
      </c>
      <c r="D45" s="247">
        <f t="shared" si="11"/>
        <v>2.933080929877542E-2</v>
      </c>
      <c r="E45" s="215">
        <f t="shared" si="12"/>
        <v>4.3464608767550462E-2</v>
      </c>
      <c r="F45" s="52">
        <f t="shared" si="13"/>
        <v>0.43346284707706279</v>
      </c>
      <c r="H45" s="19">
        <v>21292.027000000006</v>
      </c>
      <c r="I45" s="140">
        <v>21171.008000000002</v>
      </c>
      <c r="J45" s="247">
        <f t="shared" si="14"/>
        <v>5.5199641921424313E-2</v>
      </c>
      <c r="K45" s="215">
        <f t="shared" si="15"/>
        <v>5.6245355329864841E-2</v>
      </c>
      <c r="L45" s="52">
        <f t="shared" si="16"/>
        <v>-5.6837707372813231E-3</v>
      </c>
      <c r="N45" s="40">
        <f t="shared" si="9"/>
        <v>5.3397214129528949</v>
      </c>
      <c r="O45" s="143">
        <f t="shared" si="10"/>
        <v>3.7038781098979454</v>
      </c>
      <c r="P45" s="52">
        <f t="shared" si="17"/>
        <v>-0.30635367962957438</v>
      </c>
    </row>
    <row r="46" spans="1:17" ht="20.100000000000001" customHeight="1" x14ac:dyDescent="0.25">
      <c r="A46" s="38" t="s">
        <v>176</v>
      </c>
      <c r="B46" s="19">
        <v>105852.81000000004</v>
      </c>
      <c r="C46" s="140">
        <v>94983.229999999938</v>
      </c>
      <c r="D46" s="247">
        <f t="shared" si="11"/>
        <v>7.7862443510034976E-2</v>
      </c>
      <c r="E46" s="215">
        <f t="shared" si="12"/>
        <v>7.2226714334170092E-2</v>
      </c>
      <c r="F46" s="52">
        <f t="shared" si="13"/>
        <v>-0.10268579549281781</v>
      </c>
      <c r="H46" s="19">
        <v>20099.565000000013</v>
      </c>
      <c r="I46" s="140">
        <v>18938.134999999977</v>
      </c>
      <c r="J46" s="247">
        <f t="shared" si="14"/>
        <v>5.2108180718369056E-2</v>
      </c>
      <c r="K46" s="215">
        <f t="shared" si="15"/>
        <v>5.0313245942750981E-2</v>
      </c>
      <c r="L46" s="52">
        <f t="shared" si="16"/>
        <v>-5.7783837610417735E-2</v>
      </c>
      <c r="N46" s="40">
        <f t="shared" si="9"/>
        <v>1.8988220529998219</v>
      </c>
      <c r="O46" s="143">
        <f t="shared" si="10"/>
        <v>1.9938398599415907</v>
      </c>
      <c r="P46" s="52">
        <f t="shared" si="17"/>
        <v>5.0040395724105159E-2</v>
      </c>
    </row>
    <row r="47" spans="1:17" ht="20.100000000000001" customHeight="1" x14ac:dyDescent="0.25">
      <c r="A47" s="38" t="s">
        <v>180</v>
      </c>
      <c r="B47" s="19">
        <v>39091.87000000001</v>
      </c>
      <c r="C47" s="140">
        <v>42589.420000000013</v>
      </c>
      <c r="D47" s="247">
        <f t="shared" si="11"/>
        <v>2.8754914674221976E-2</v>
      </c>
      <c r="E47" s="215">
        <f t="shared" si="12"/>
        <v>3.2385652414620908E-2</v>
      </c>
      <c r="F47" s="52">
        <f t="shared" si="13"/>
        <v>8.9470010004637848E-2</v>
      </c>
      <c r="H47" s="19">
        <v>9459.7880000000041</v>
      </c>
      <c r="I47" s="140">
        <v>10231.130999999999</v>
      </c>
      <c r="J47" s="247">
        <f t="shared" si="14"/>
        <v>2.4524527902044589E-2</v>
      </c>
      <c r="K47" s="215">
        <f t="shared" si="15"/>
        <v>2.7181209251888022E-2</v>
      </c>
      <c r="L47" s="52">
        <f t="shared" si="16"/>
        <v>8.1539142314816668E-2</v>
      </c>
      <c r="N47" s="40">
        <f t="shared" si="9"/>
        <v>2.4198862832604329</v>
      </c>
      <c r="O47" s="143">
        <f t="shared" si="10"/>
        <v>2.4022705639100033</v>
      </c>
      <c r="P47" s="52">
        <f t="shared" si="17"/>
        <v>-7.2795649416612547E-3</v>
      </c>
    </row>
    <row r="48" spans="1:17" ht="20.100000000000001" customHeight="1" x14ac:dyDescent="0.25">
      <c r="A48" s="38" t="s">
        <v>181</v>
      </c>
      <c r="B48" s="19">
        <v>41217.239999999976</v>
      </c>
      <c r="C48" s="140">
        <v>38547.270000000004</v>
      </c>
      <c r="D48" s="247">
        <f t="shared" si="11"/>
        <v>3.0318278949227243E-2</v>
      </c>
      <c r="E48" s="215">
        <f t="shared" si="12"/>
        <v>2.9311939156545074E-2</v>
      </c>
      <c r="F48" s="52">
        <f t="shared" si="13"/>
        <v>-6.4777990957181356E-2</v>
      </c>
      <c r="H48" s="19">
        <v>10378.206000000007</v>
      </c>
      <c r="I48" s="140">
        <v>9939.8259999999973</v>
      </c>
      <c r="J48" s="247">
        <f t="shared" si="14"/>
        <v>2.6905529238093563E-2</v>
      </c>
      <c r="K48" s="215">
        <f t="shared" si="15"/>
        <v>2.6407294602459597E-2</v>
      </c>
      <c r="L48" s="52">
        <f t="shared" si="16"/>
        <v>-4.2240441170661849E-2</v>
      </c>
      <c r="N48" s="40">
        <f t="shared" si="9"/>
        <v>2.5179284202435714</v>
      </c>
      <c r="O48" s="143">
        <f t="shared" si="10"/>
        <v>2.5786069934394824</v>
      </c>
      <c r="P48" s="52">
        <f t="shared" si="17"/>
        <v>2.4098609280577259E-2</v>
      </c>
    </row>
    <row r="49" spans="1:16" ht="20.100000000000001" customHeight="1" x14ac:dyDescent="0.25">
      <c r="A49" s="38" t="s">
        <v>185</v>
      </c>
      <c r="B49" s="19">
        <v>16683.62000000001</v>
      </c>
      <c r="C49" s="140">
        <v>18594.53</v>
      </c>
      <c r="D49" s="247">
        <f t="shared" si="11"/>
        <v>1.2272016395151816E-2</v>
      </c>
      <c r="E49" s="215">
        <f t="shared" si="12"/>
        <v>1.4139567653028397E-2</v>
      </c>
      <c r="F49" s="52">
        <f t="shared" si="13"/>
        <v>0.11453809185296643</v>
      </c>
      <c r="H49" s="19">
        <v>5547.2839999999969</v>
      </c>
      <c r="I49" s="140">
        <v>6739.8579999999965</v>
      </c>
      <c r="J49" s="247">
        <f t="shared" si="14"/>
        <v>1.4381349903249987E-2</v>
      </c>
      <c r="K49" s="215">
        <f t="shared" si="15"/>
        <v>1.7905888471764404E-2</v>
      </c>
      <c r="L49" s="52">
        <f t="shared" si="16"/>
        <v>0.21498340449127903</v>
      </c>
      <c r="N49" s="40">
        <f t="shared" si="9"/>
        <v>3.3249882219805977</v>
      </c>
      <c r="O49" s="143">
        <f t="shared" si="10"/>
        <v>3.624645527475014</v>
      </c>
      <c r="P49" s="52">
        <f t="shared" si="17"/>
        <v>9.0122817131640609E-2</v>
      </c>
    </row>
    <row r="50" spans="1:16" ht="20.100000000000001" customHeight="1" x14ac:dyDescent="0.25">
      <c r="A50" s="38" t="s">
        <v>186</v>
      </c>
      <c r="B50" s="19">
        <v>23742.330000000016</v>
      </c>
      <c r="C50" s="140">
        <v>17082.76999999999</v>
      </c>
      <c r="D50" s="247">
        <f t="shared" si="11"/>
        <v>1.7464211185528371E-2</v>
      </c>
      <c r="E50" s="215">
        <f t="shared" si="12"/>
        <v>1.2990002012211323E-2</v>
      </c>
      <c r="F50" s="52">
        <f t="shared" si="13"/>
        <v>-0.28049311082779249</v>
      </c>
      <c r="H50" s="19">
        <v>8460.7969999999987</v>
      </c>
      <c r="I50" s="140">
        <v>6616.3909999999978</v>
      </c>
      <c r="J50" s="247">
        <f t="shared" si="14"/>
        <v>2.1934640829163934E-2</v>
      </c>
      <c r="K50" s="215">
        <f t="shared" si="15"/>
        <v>1.757787171949109E-2</v>
      </c>
      <c r="L50" s="52">
        <f t="shared" si="16"/>
        <v>-0.21799435679641069</v>
      </c>
      <c r="N50" s="40">
        <f t="shared" si="9"/>
        <v>3.5635916946651793</v>
      </c>
      <c r="O50" s="143">
        <f t="shared" si="10"/>
        <v>3.8731370849107032</v>
      </c>
      <c r="P50" s="52">
        <f t="shared" si="17"/>
        <v>8.6863315656763945E-2</v>
      </c>
    </row>
    <row r="51" spans="1:16" ht="20.100000000000001" customHeight="1" x14ac:dyDescent="0.25">
      <c r="A51" s="38" t="s">
        <v>187</v>
      </c>
      <c r="B51" s="19">
        <v>18024.55000000001</v>
      </c>
      <c r="C51" s="140">
        <v>16964.050000000003</v>
      </c>
      <c r="D51" s="247">
        <f t="shared" si="11"/>
        <v>1.3258367975009839E-2</v>
      </c>
      <c r="E51" s="215">
        <f t="shared" si="12"/>
        <v>1.2899725491548131E-2</v>
      </c>
      <c r="F51" s="52">
        <f t="shared" si="13"/>
        <v>-5.8836420326721428E-2</v>
      </c>
      <c r="H51" s="19">
        <v>5069.0230000000001</v>
      </c>
      <c r="I51" s="140">
        <v>4293.219000000001</v>
      </c>
      <c r="J51" s="247">
        <f t="shared" si="14"/>
        <v>1.3141456869816291E-2</v>
      </c>
      <c r="K51" s="215">
        <f t="shared" si="15"/>
        <v>1.1405863535828197E-2</v>
      </c>
      <c r="L51" s="52">
        <f t="shared" si="16"/>
        <v>-0.15304803312196436</v>
      </c>
      <c r="N51" s="40">
        <f t="shared" si="9"/>
        <v>2.8122882402057181</v>
      </c>
      <c r="O51" s="143">
        <f t="shared" si="10"/>
        <v>2.5307747855022829</v>
      </c>
      <c r="P51" s="52">
        <f t="shared" si="17"/>
        <v>-0.10010120964088753</v>
      </c>
    </row>
    <row r="52" spans="1:16" ht="20.100000000000001" customHeight="1" x14ac:dyDescent="0.25">
      <c r="A52" s="38" t="s">
        <v>188</v>
      </c>
      <c r="B52" s="19">
        <v>7531.69</v>
      </c>
      <c r="C52" s="140">
        <v>8863.5700000000015</v>
      </c>
      <c r="D52" s="247">
        <f t="shared" si="11"/>
        <v>5.5401059939749839E-3</v>
      </c>
      <c r="E52" s="215">
        <f t="shared" si="12"/>
        <v>6.7399954536281883E-3</v>
      </c>
      <c r="F52" s="52">
        <f t="shared" si="13"/>
        <v>0.17683680555094566</v>
      </c>
      <c r="H52" s="19">
        <v>2254.2089999999994</v>
      </c>
      <c r="I52" s="140">
        <v>2725.8539999999994</v>
      </c>
      <c r="J52" s="247">
        <f t="shared" si="14"/>
        <v>5.844043388450142E-3</v>
      </c>
      <c r="K52" s="215">
        <f t="shared" si="15"/>
        <v>7.2418198891301419E-3</v>
      </c>
      <c r="L52" s="52">
        <f t="shared" si="16"/>
        <v>0.20922860302660495</v>
      </c>
      <c r="N52" s="40">
        <f t="shared" ref="N52" si="18">(H52/B52)*10</f>
        <v>2.9929657221685964</v>
      </c>
      <c r="O52" s="143">
        <f t="shared" ref="O52" si="19">(I52/C52)*10</f>
        <v>3.075345487202108</v>
      </c>
      <c r="P52" s="52">
        <f t="shared" ref="P52" si="20">(O52-N52)/N52</f>
        <v>2.7524459910560614E-2</v>
      </c>
    </row>
    <row r="53" spans="1:16" ht="20.100000000000001" customHeight="1" x14ac:dyDescent="0.25">
      <c r="A53" s="38" t="s">
        <v>189</v>
      </c>
      <c r="B53" s="19">
        <v>4790.7300000000023</v>
      </c>
      <c r="C53" s="140">
        <v>4300.8600000000015</v>
      </c>
      <c r="D53" s="247">
        <f t="shared" si="11"/>
        <v>3.5239304841962146E-3</v>
      </c>
      <c r="E53" s="215">
        <f t="shared" si="12"/>
        <v>3.2704403357440999E-3</v>
      </c>
      <c r="F53" s="52">
        <f t="shared" si="13"/>
        <v>-0.10225372751125623</v>
      </c>
      <c r="H53" s="19">
        <v>2454.570000000002</v>
      </c>
      <c r="I53" s="140">
        <v>2100.5939999999996</v>
      </c>
      <c r="J53" s="247">
        <f t="shared" si="14"/>
        <v>6.3634798636630768E-3</v>
      </c>
      <c r="K53" s="215">
        <f t="shared" si="15"/>
        <v>5.5806816535982637E-3</v>
      </c>
      <c r="L53" s="52">
        <f t="shared" si="16"/>
        <v>-0.14421100233442197</v>
      </c>
      <c r="N53" s="40">
        <f t="shared" si="9"/>
        <v>5.1235824185458174</v>
      </c>
      <c r="O53" s="143">
        <f t="shared" si="10"/>
        <v>4.8841255004812965</v>
      </c>
      <c r="P53" s="52">
        <f t="shared" si="17"/>
        <v>-4.6736228385388982E-2</v>
      </c>
    </row>
    <row r="54" spans="1:16" ht="20.100000000000001" customHeight="1" x14ac:dyDescent="0.25">
      <c r="A54" s="38" t="s">
        <v>190</v>
      </c>
      <c r="B54" s="19">
        <v>8643.99</v>
      </c>
      <c r="C54" s="140">
        <v>6294.36</v>
      </c>
      <c r="D54" s="247">
        <f t="shared" si="11"/>
        <v>6.3582835739203047E-3</v>
      </c>
      <c r="E54" s="215">
        <f t="shared" si="12"/>
        <v>4.7863285091107885E-3</v>
      </c>
      <c r="F54" s="52">
        <f t="shared" si="13"/>
        <v>-0.27182238757795879</v>
      </c>
      <c r="H54" s="19">
        <v>1921.0729999999992</v>
      </c>
      <c r="I54" s="140">
        <v>1832.4920000000006</v>
      </c>
      <c r="J54" s="247">
        <f t="shared" si="14"/>
        <v>4.9803873395856723E-3</v>
      </c>
      <c r="K54" s="215">
        <f t="shared" si="15"/>
        <v>4.8684107851234438E-3</v>
      </c>
      <c r="L54" s="52">
        <f t="shared" si="16"/>
        <v>-4.6110168640129019E-2</v>
      </c>
      <c r="N54" s="40">
        <f t="shared" ref="N54" si="21">(H54/B54)*10</f>
        <v>2.222437786253801</v>
      </c>
      <c r="O54" s="143">
        <f t="shared" ref="O54" si="22">(I54/C54)*10</f>
        <v>2.9113237882803027</v>
      </c>
      <c r="P54" s="52">
        <f t="shared" ref="P54" si="23">(O54-N54)/N54</f>
        <v>0.30996863277226128</v>
      </c>
    </row>
    <row r="55" spans="1:16" ht="20.100000000000001" customHeight="1" x14ac:dyDescent="0.25">
      <c r="A55" s="38" t="s">
        <v>191</v>
      </c>
      <c r="B55" s="19">
        <v>5017.0500000000038</v>
      </c>
      <c r="C55" s="140">
        <v>4140.2399999999989</v>
      </c>
      <c r="D55" s="247">
        <f t="shared" si="11"/>
        <v>3.6904053110354005E-3</v>
      </c>
      <c r="E55" s="215">
        <f t="shared" si="12"/>
        <v>3.1483024082767505E-3</v>
      </c>
      <c r="F55" s="52">
        <f t="shared" si="13"/>
        <v>-0.17476604777708102</v>
      </c>
      <c r="H55" s="19">
        <v>2067.8300000000008</v>
      </c>
      <c r="I55" s="140">
        <v>1795.2840000000006</v>
      </c>
      <c r="J55" s="247">
        <f t="shared" si="14"/>
        <v>5.3608552889012799E-3</v>
      </c>
      <c r="K55" s="215">
        <f t="shared" si="15"/>
        <v>4.7695596968279023E-3</v>
      </c>
      <c r="L55" s="52">
        <f t="shared" si="16"/>
        <v>-0.13180290449408325</v>
      </c>
      <c r="N55" s="40">
        <f t="shared" ref="N55" si="24">(H55/B55)*10</f>
        <v>4.1216053258388881</v>
      </c>
      <c r="O55" s="143">
        <f t="shared" ref="O55" si="25">(I55/C55)*10</f>
        <v>4.3361834096574139</v>
      </c>
      <c r="P55" s="52">
        <f t="shared" ref="P55" si="26">(O55-N55)/N55</f>
        <v>5.2061773715524749E-2</v>
      </c>
    </row>
    <row r="56" spans="1:16" ht="20.100000000000001" customHeight="1" x14ac:dyDescent="0.25">
      <c r="A56" s="38" t="s">
        <v>192</v>
      </c>
      <c r="B56" s="19">
        <v>5950.7100000000009</v>
      </c>
      <c r="C56" s="140">
        <v>5295.94</v>
      </c>
      <c r="D56" s="247">
        <f t="shared" si="11"/>
        <v>4.3771801732953534E-3</v>
      </c>
      <c r="E56" s="215">
        <f t="shared" si="12"/>
        <v>4.0271145286478989E-3</v>
      </c>
      <c r="F56" s="52">
        <f t="shared" si="13"/>
        <v>-0.11003224825272971</v>
      </c>
      <c r="H56" s="19">
        <v>1690.8550000000007</v>
      </c>
      <c r="I56" s="140">
        <v>1664.0370000000003</v>
      </c>
      <c r="J56" s="247">
        <f t="shared" si="14"/>
        <v>4.3835465050391827E-3</v>
      </c>
      <c r="K56" s="215">
        <f t="shared" si="15"/>
        <v>4.420873694206828E-3</v>
      </c>
      <c r="L56" s="52">
        <f t="shared" si="16"/>
        <v>-1.58606148960144E-2</v>
      </c>
      <c r="N56" s="40">
        <f t="shared" ref="N56" si="27">(H56/B56)*10</f>
        <v>2.8414340473657775</v>
      </c>
      <c r="O56" s="143">
        <f t="shared" ref="O56" si="28">(I56/C56)*10</f>
        <v>3.142099419555358</v>
      </c>
      <c r="P56" s="52">
        <f t="shared" ref="P56" si="29">(O56-N56)/N56</f>
        <v>0.10581465808376576</v>
      </c>
    </row>
    <row r="57" spans="1:16" ht="20.100000000000001" customHeight="1" x14ac:dyDescent="0.25">
      <c r="A57" s="38" t="s">
        <v>193</v>
      </c>
      <c r="B57" s="19">
        <v>3914.7399999999989</v>
      </c>
      <c r="C57" s="140">
        <v>2723.3900000000008</v>
      </c>
      <c r="D57" s="247">
        <f t="shared" si="11"/>
        <v>2.8795761029534704E-3</v>
      </c>
      <c r="E57" s="215">
        <f t="shared" si="12"/>
        <v>2.0709077965714124E-3</v>
      </c>
      <c r="F57" s="52">
        <f t="shared" si="13"/>
        <v>-0.30432416967665754</v>
      </c>
      <c r="H57" s="19">
        <v>1204.1270000000004</v>
      </c>
      <c r="I57" s="140">
        <v>972.15499999999986</v>
      </c>
      <c r="J57" s="247">
        <f t="shared" si="14"/>
        <v>3.1217027494807753E-3</v>
      </c>
      <c r="K57" s="215">
        <f t="shared" si="15"/>
        <v>2.5827397264553838E-3</v>
      </c>
      <c r="L57" s="52">
        <f t="shared" ref="L57:L58" si="30">(I57-H57)/H57</f>
        <v>-0.19264745330019215</v>
      </c>
      <c r="N57" s="40">
        <f t="shared" ref="N57:N58" si="31">(H57/B57)*10</f>
        <v>3.0758798796344093</v>
      </c>
      <c r="O57" s="143">
        <f t="shared" ref="O57:O58" si="32">(I57/C57)*10</f>
        <v>3.5696503255134209</v>
      </c>
      <c r="P57" s="52">
        <f t="shared" ref="P57:P58" si="33">(O57-N57)/N57</f>
        <v>0.16052982079966652</v>
      </c>
    </row>
    <row r="58" spans="1:16" ht="20.100000000000001" customHeight="1" x14ac:dyDescent="0.25">
      <c r="A58" s="38" t="s">
        <v>194</v>
      </c>
      <c r="B58" s="19">
        <v>3870.0200000000009</v>
      </c>
      <c r="C58" s="140">
        <v>2761.16</v>
      </c>
      <c r="D58" s="247">
        <f t="shared" si="11"/>
        <v>2.8466812891665846E-3</v>
      </c>
      <c r="E58" s="215">
        <f t="shared" si="12"/>
        <v>2.099628687621354E-3</v>
      </c>
      <c r="F58" s="52">
        <f t="shared" si="13"/>
        <v>-0.28652565103022742</v>
      </c>
      <c r="H58" s="19">
        <v>764.15599999999995</v>
      </c>
      <c r="I58" s="140">
        <v>702.4970000000003</v>
      </c>
      <c r="J58" s="247">
        <f t="shared" si="14"/>
        <v>1.9810766524064574E-3</v>
      </c>
      <c r="K58" s="215">
        <f t="shared" si="15"/>
        <v>1.8663350079110108E-3</v>
      </c>
      <c r="L58" s="52">
        <f t="shared" si="30"/>
        <v>-8.0689021613387396E-2</v>
      </c>
      <c r="N58" s="40">
        <f t="shared" si="31"/>
        <v>1.9745531030847379</v>
      </c>
      <c r="O58" s="143">
        <f t="shared" si="32"/>
        <v>2.5442096799895708</v>
      </c>
      <c r="P58" s="52">
        <f t="shared" si="33"/>
        <v>0.28849899048796873</v>
      </c>
    </row>
    <row r="59" spans="1:16" ht="20.100000000000001" customHeight="1" x14ac:dyDescent="0.25">
      <c r="A59" s="38" t="s">
        <v>195</v>
      </c>
      <c r="B59" s="19">
        <v>810.13999999999987</v>
      </c>
      <c r="C59" s="140">
        <v>767.87000000000023</v>
      </c>
      <c r="D59" s="247">
        <f t="shared" si="11"/>
        <v>5.9591691505610201E-4</v>
      </c>
      <c r="E59" s="215">
        <f t="shared" si="12"/>
        <v>5.8390020149640348E-4</v>
      </c>
      <c r="F59" s="52">
        <f t="shared" si="13"/>
        <v>-5.2176167082232265E-2</v>
      </c>
      <c r="H59" s="19">
        <v>368.43600000000004</v>
      </c>
      <c r="I59" s="140">
        <v>409.21300000000002</v>
      </c>
      <c r="J59" s="247">
        <f t="shared" si="14"/>
        <v>9.5517140152799379E-4</v>
      </c>
      <c r="K59" s="215">
        <f t="shared" si="15"/>
        <v>1.087162717552229E-3</v>
      </c>
      <c r="L59" s="52">
        <f t="shared" si="16"/>
        <v>0.11067593829050359</v>
      </c>
      <c r="N59" s="40">
        <f t="shared" si="9"/>
        <v>4.5478065519539843</v>
      </c>
      <c r="O59" s="143">
        <f t="shared" si="10"/>
        <v>5.3291963483402132</v>
      </c>
      <c r="P59" s="52">
        <f t="shared" si="17"/>
        <v>0.17181685004840441</v>
      </c>
    </row>
    <row r="60" spans="1:16" ht="20.100000000000001" customHeight="1" x14ac:dyDescent="0.25">
      <c r="A60" s="38" t="s">
        <v>196</v>
      </c>
      <c r="B60" s="19">
        <v>517.09999999999968</v>
      </c>
      <c r="C60" s="140">
        <v>811.45</v>
      </c>
      <c r="D60" s="247">
        <f t="shared" si="11"/>
        <v>3.8036467372986173E-4</v>
      </c>
      <c r="E60" s="215">
        <f t="shared" si="12"/>
        <v>6.170391062344622E-4</v>
      </c>
      <c r="F60" s="52">
        <f t="shared" si="13"/>
        <v>0.56923225681686429</v>
      </c>
      <c r="H60" s="19">
        <v>232.11599999999993</v>
      </c>
      <c r="I60" s="140">
        <v>357.363</v>
      </c>
      <c r="J60" s="247">
        <f t="shared" si="14"/>
        <v>6.0176140506647486E-4</v>
      </c>
      <c r="K60" s="215">
        <f t="shared" si="15"/>
        <v>9.4941199383357126E-4</v>
      </c>
      <c r="L60" s="52">
        <f t="shared" si="16"/>
        <v>0.53958796463837089</v>
      </c>
      <c r="N60" s="40">
        <f t="shared" si="9"/>
        <v>4.4888029394701237</v>
      </c>
      <c r="O60" s="143">
        <f t="shared" si="10"/>
        <v>4.4040051759196501</v>
      </c>
      <c r="P60" s="52">
        <f t="shared" si="17"/>
        <v>-1.8890952597817402E-2</v>
      </c>
    </row>
    <row r="61" spans="1:16" ht="20.100000000000001" customHeight="1" thickBot="1" x14ac:dyDescent="0.3">
      <c r="A61" s="8" t="s">
        <v>17</v>
      </c>
      <c r="B61" s="196">
        <f>B62-SUM(B39:B60)</f>
        <v>1836.5299999995623</v>
      </c>
      <c r="C61" s="142">
        <f>C62-SUM(C39:C60)</f>
        <v>1817.399999999674</v>
      </c>
      <c r="D61" s="247">
        <f t="shared" si="11"/>
        <v>1.3509014392669445E-3</v>
      </c>
      <c r="E61" s="215">
        <f t="shared" si="12"/>
        <v>1.3819790149366079E-3</v>
      </c>
      <c r="F61" s="52">
        <f t="shared" si="13"/>
        <v>-1.0416383070188235E-2</v>
      </c>
      <c r="H61" s="19">
        <f>H62-SUM(H39:H60)</f>
        <v>939.53900000004796</v>
      </c>
      <c r="I61" s="140">
        <f>I62-SUM(I39:I60)</f>
        <v>946.69900000008056</v>
      </c>
      <c r="J61" s="247">
        <f t="shared" si="14"/>
        <v>2.4357575899756146E-3</v>
      </c>
      <c r="K61" s="215">
        <f t="shared" si="15"/>
        <v>2.5151103643922972E-3</v>
      </c>
      <c r="L61" s="52">
        <f t="shared" si="16"/>
        <v>7.6207586912647911E-3</v>
      </c>
      <c r="N61" s="40">
        <f t="shared" si="9"/>
        <v>5.1158380206164447</v>
      </c>
      <c r="O61" s="143">
        <f t="shared" si="10"/>
        <v>5.2090844062960837</v>
      </c>
      <c r="P61" s="52">
        <f t="shared" si="17"/>
        <v>1.8227001188048389E-2</v>
      </c>
    </row>
    <row r="62" spans="1:16" s="1" customFormat="1" ht="26.25" customHeight="1" thickBot="1" x14ac:dyDescent="0.3">
      <c r="A62" s="12" t="s">
        <v>18</v>
      </c>
      <c r="B62" s="17">
        <v>1359484.8199999996</v>
      </c>
      <c r="C62" s="145">
        <v>1315070.6199999999</v>
      </c>
      <c r="D62" s="253">
        <f>SUM(D39:D61)</f>
        <v>0.99999999999999956</v>
      </c>
      <c r="E62" s="254">
        <f>SUM(E39:E61)</f>
        <v>0.99999999999999978</v>
      </c>
      <c r="F62" s="57">
        <f t="shared" si="13"/>
        <v>-3.2669875637154767E-2</v>
      </c>
      <c r="H62" s="17">
        <v>385727.62900000002</v>
      </c>
      <c r="I62" s="145">
        <v>376404.55599999987</v>
      </c>
      <c r="J62" s="253">
        <f t="shared" si="14"/>
        <v>1</v>
      </c>
      <c r="K62" s="254">
        <f t="shared" si="15"/>
        <v>1</v>
      </c>
      <c r="L62" s="57">
        <f t="shared" si="16"/>
        <v>-2.4170093866934663E-2</v>
      </c>
      <c r="N62" s="37">
        <f t="shared" si="9"/>
        <v>2.8373073632407317</v>
      </c>
      <c r="O62" s="150">
        <f t="shared" si="10"/>
        <v>2.8622383488424363</v>
      </c>
      <c r="P62" s="57">
        <f t="shared" si="17"/>
        <v>8.7868469679043791E-3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B37</f>
        <v>jan-nov</v>
      </c>
      <c r="C66" s="352"/>
      <c r="D66" s="350" t="str">
        <f>B66</f>
        <v>jan-nov</v>
      </c>
      <c r="E66" s="352"/>
      <c r="F66" s="131" t="str">
        <f>F37</f>
        <v>2023 / 2022</v>
      </c>
      <c r="H66" s="353" t="str">
        <f>B66</f>
        <v>jan-nov</v>
      </c>
      <c r="I66" s="352"/>
      <c r="J66" s="350" t="str">
        <f>B66</f>
        <v>jan-nov</v>
      </c>
      <c r="K66" s="351"/>
      <c r="L66" s="131" t="str">
        <f>F66</f>
        <v>2023 / 2022</v>
      </c>
      <c r="N66" s="353" t="str">
        <f>B66</f>
        <v>jan-nov</v>
      </c>
      <c r="O66" s="351"/>
      <c r="P66" s="131" t="str">
        <f>L66</f>
        <v>2023 / 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164</v>
      </c>
      <c r="B68" s="39">
        <v>233643.15999999986</v>
      </c>
      <c r="C68" s="147">
        <v>217746.37000000008</v>
      </c>
      <c r="D68" s="247">
        <f>B68/$B$96</f>
        <v>0.13931000634607996</v>
      </c>
      <c r="E68" s="246">
        <f>C68/$C$96</f>
        <v>0.13069853852228533</v>
      </c>
      <c r="F68" s="61">
        <f>(C68-B68)/B68</f>
        <v>-6.8038756195558159E-2</v>
      </c>
      <c r="H68" s="19">
        <v>99660.232000000004</v>
      </c>
      <c r="I68" s="147">
        <v>92325.93399999995</v>
      </c>
      <c r="J68" s="245">
        <f>H68/$H$96</f>
        <v>0.20433061345371342</v>
      </c>
      <c r="K68" s="246">
        <f>I68/$I$96</f>
        <v>0.19065546129000613</v>
      </c>
      <c r="L68" s="58">
        <f>(I68-H68)/H68</f>
        <v>-7.3593025551054833E-2</v>
      </c>
      <c r="N68" s="41">
        <f t="shared" ref="N68:N96" si="34">(H68/B68)*10</f>
        <v>4.265488961885298</v>
      </c>
      <c r="O68" s="149">
        <f t="shared" ref="O68:O96" si="35">(I68/C68)*10</f>
        <v>4.2400676530221801</v>
      </c>
      <c r="P68" s="61">
        <f>(O68-N68)/N68</f>
        <v>-5.9597643061024249E-3</v>
      </c>
    </row>
    <row r="69" spans="1:16" ht="20.100000000000001" customHeight="1" x14ac:dyDescent="0.25">
      <c r="A69" t="s">
        <v>165</v>
      </c>
      <c r="B69" s="19">
        <v>220263.94999999992</v>
      </c>
      <c r="C69" s="140">
        <v>218924.66000000006</v>
      </c>
      <c r="D69" s="247">
        <f t="shared" ref="D69:D95" si="36">B69/$B$96</f>
        <v>0.13133263679669735</v>
      </c>
      <c r="E69" s="215">
        <f t="shared" ref="E69:E95" si="37">C69/$C$96</f>
        <v>0.13140578696438526</v>
      </c>
      <c r="F69" s="52">
        <f t="shared" ref="F69:F96" si="38">(C69-B69)/B69</f>
        <v>-6.0803867360040677E-3</v>
      </c>
      <c r="H69" s="19">
        <v>79104.377999999939</v>
      </c>
      <c r="I69" s="140">
        <v>83410.127999999997</v>
      </c>
      <c r="J69" s="214">
        <f t="shared" ref="J69:J96" si="39">H69/$H$96</f>
        <v>0.16218551531782927</v>
      </c>
      <c r="K69" s="215">
        <f t="shared" ref="K69:K96" si="40">I69/$I$96</f>
        <v>0.17224408940285904</v>
      </c>
      <c r="L69" s="59">
        <f t="shared" ref="L69:L96" si="41">(I69-H69)/H69</f>
        <v>5.4431247787575819E-2</v>
      </c>
      <c r="N69" s="40">
        <f t="shared" si="34"/>
        <v>3.5913447479716929</v>
      </c>
      <c r="O69" s="143">
        <f t="shared" si="35"/>
        <v>3.8099923507931894</v>
      </c>
      <c r="P69" s="52">
        <f t="shared" ref="P69:P96" si="42">(O69-N69)/N69</f>
        <v>6.0881819531523274E-2</v>
      </c>
    </row>
    <row r="70" spans="1:16" ht="20.100000000000001" customHeight="1" x14ac:dyDescent="0.25">
      <c r="A70" s="38" t="s">
        <v>166</v>
      </c>
      <c r="B70" s="19">
        <v>220443.35000000009</v>
      </c>
      <c r="C70" s="140">
        <v>239317.6100000001</v>
      </c>
      <c r="D70" s="247">
        <f t="shared" si="36"/>
        <v>0.13143960425569984</v>
      </c>
      <c r="E70" s="215">
        <f t="shared" si="37"/>
        <v>0.14364630680018342</v>
      </c>
      <c r="F70" s="52">
        <f t="shared" si="38"/>
        <v>8.5619548060760289E-2</v>
      </c>
      <c r="H70" s="19">
        <v>66122.284999999974</v>
      </c>
      <c r="I70" s="140">
        <v>73184.684000000037</v>
      </c>
      <c r="J70" s="214">
        <f t="shared" si="39"/>
        <v>0.1355686895953771</v>
      </c>
      <c r="K70" s="215">
        <f t="shared" si="40"/>
        <v>0.1511282808943297</v>
      </c>
      <c r="L70" s="59">
        <f t="shared" si="41"/>
        <v>0.10680815098873346</v>
      </c>
      <c r="N70" s="40">
        <f t="shared" si="34"/>
        <v>2.9995137072631106</v>
      </c>
      <c r="O70" s="143">
        <f t="shared" si="35"/>
        <v>3.0580567806940744</v>
      </c>
      <c r="P70" s="52">
        <f t="shared" si="42"/>
        <v>1.9517521553312409E-2</v>
      </c>
    </row>
    <row r="71" spans="1:16" ht="20.100000000000001" customHeight="1" x14ac:dyDescent="0.25">
      <c r="A71" s="38" t="s">
        <v>168</v>
      </c>
      <c r="B71" s="19">
        <v>117715.12000000011</v>
      </c>
      <c r="C71" s="140">
        <v>116600.62999999999</v>
      </c>
      <c r="D71" s="247">
        <f t="shared" si="36"/>
        <v>7.0187777439021062E-2</v>
      </c>
      <c r="E71" s="215">
        <f t="shared" si="37"/>
        <v>6.9987536103484668E-2</v>
      </c>
      <c r="F71" s="52">
        <f t="shared" si="38"/>
        <v>-9.4676877532819965E-3</v>
      </c>
      <c r="H71" s="19">
        <v>49248.695000000014</v>
      </c>
      <c r="I71" s="140">
        <v>46405.081000000027</v>
      </c>
      <c r="J71" s="214">
        <f t="shared" si="39"/>
        <v>0.10097323535374503</v>
      </c>
      <c r="K71" s="215">
        <f t="shared" si="40"/>
        <v>9.5827702368601095E-2</v>
      </c>
      <c r="L71" s="59">
        <f t="shared" si="41"/>
        <v>-5.7739885290361219E-2</v>
      </c>
      <c r="N71" s="40">
        <f t="shared" si="34"/>
        <v>4.183718710051858</v>
      </c>
      <c r="O71" s="143">
        <f t="shared" si="35"/>
        <v>3.9798310695233834</v>
      </c>
      <c r="P71" s="52">
        <f t="shared" si="42"/>
        <v>-4.8733591968936986E-2</v>
      </c>
    </row>
    <row r="72" spans="1:16" ht="20.100000000000001" customHeight="1" x14ac:dyDescent="0.25">
      <c r="A72" s="38" t="s">
        <v>170</v>
      </c>
      <c r="B72" s="19">
        <v>322523.87999999971</v>
      </c>
      <c r="C72" s="140">
        <v>324488.00000000035</v>
      </c>
      <c r="D72" s="247">
        <f t="shared" si="36"/>
        <v>0.1923052391928029</v>
      </c>
      <c r="E72" s="215">
        <f t="shared" si="37"/>
        <v>0.19476837831105678</v>
      </c>
      <c r="F72" s="52">
        <f t="shared" si="38"/>
        <v>6.0898436419673397E-3</v>
      </c>
      <c r="H72" s="19">
        <v>46342.203999999976</v>
      </c>
      <c r="I72" s="140">
        <v>41625.950000000041</v>
      </c>
      <c r="J72" s="214">
        <f t="shared" si="39"/>
        <v>9.5014137355380904E-2</v>
      </c>
      <c r="K72" s="215">
        <f t="shared" si="40"/>
        <v>8.595867222837672E-2</v>
      </c>
      <c r="L72" s="59">
        <f t="shared" si="41"/>
        <v>-0.10177017044765367</v>
      </c>
      <c r="N72" s="40">
        <f t="shared" si="34"/>
        <v>1.4368611713340427</v>
      </c>
      <c r="O72" s="143">
        <f t="shared" si="35"/>
        <v>1.2828193954784151</v>
      </c>
      <c r="P72" s="52">
        <f t="shared" si="42"/>
        <v>-0.10720713937353371</v>
      </c>
    </row>
    <row r="73" spans="1:16" ht="20.100000000000001" customHeight="1" x14ac:dyDescent="0.25">
      <c r="A73" s="38" t="s">
        <v>173</v>
      </c>
      <c r="B73" s="19">
        <v>91088.190000000017</v>
      </c>
      <c r="C73" s="140">
        <v>90839.279999999955</v>
      </c>
      <c r="D73" s="247">
        <f t="shared" si="36"/>
        <v>5.4311439405942581E-2</v>
      </c>
      <c r="E73" s="215">
        <f t="shared" si="37"/>
        <v>5.4524725883681333E-2</v>
      </c>
      <c r="F73" s="52">
        <f t="shared" si="38"/>
        <v>-2.7326264798988942E-3</v>
      </c>
      <c r="H73" s="19">
        <v>32031.146999999994</v>
      </c>
      <c r="I73" s="140">
        <v>32437.603999999974</v>
      </c>
      <c r="J73" s="214">
        <f t="shared" si="39"/>
        <v>6.5672573551063693E-2</v>
      </c>
      <c r="K73" s="215">
        <f t="shared" si="40"/>
        <v>6.6984498134213796E-2</v>
      </c>
      <c r="L73" s="59">
        <f t="shared" si="41"/>
        <v>1.2689430072547211E-2</v>
      </c>
      <c r="N73" s="40">
        <f t="shared" si="34"/>
        <v>3.5164983517621757</v>
      </c>
      <c r="O73" s="143">
        <f t="shared" si="35"/>
        <v>3.5708785890861301</v>
      </c>
      <c r="P73" s="52">
        <f t="shared" si="42"/>
        <v>1.5464314748421117E-2</v>
      </c>
    </row>
    <row r="74" spans="1:16" ht="20.100000000000001" customHeight="1" x14ac:dyDescent="0.25">
      <c r="A74" s="38" t="s">
        <v>177</v>
      </c>
      <c r="B74" s="19">
        <v>36857.140000000014</v>
      </c>
      <c r="C74" s="140">
        <v>39915.890000000021</v>
      </c>
      <c r="D74" s="247">
        <f t="shared" si="36"/>
        <v>2.1976112663851844E-2</v>
      </c>
      <c r="E74" s="215">
        <f t="shared" si="37"/>
        <v>2.3958831032711608E-2</v>
      </c>
      <c r="F74" s="52">
        <f t="shared" si="38"/>
        <v>8.2989347518554232E-2</v>
      </c>
      <c r="H74" s="19">
        <v>11304.916999999999</v>
      </c>
      <c r="I74" s="140">
        <v>12635.70199999999</v>
      </c>
      <c r="J74" s="214">
        <f t="shared" si="39"/>
        <v>2.3178158221157999E-2</v>
      </c>
      <c r="K74" s="215">
        <f t="shared" si="40"/>
        <v>2.6093054130739174E-2</v>
      </c>
      <c r="L74" s="59">
        <f t="shared" si="41"/>
        <v>0.11771736139239154</v>
      </c>
      <c r="N74" s="40">
        <f t="shared" si="34"/>
        <v>3.067225780405098</v>
      </c>
      <c r="O74" s="143">
        <f t="shared" si="35"/>
        <v>3.1655819273978314</v>
      </c>
      <c r="P74" s="52">
        <f t="shared" si="42"/>
        <v>3.2066810216932654E-2</v>
      </c>
    </row>
    <row r="75" spans="1:16" ht="20.100000000000001" customHeight="1" x14ac:dyDescent="0.25">
      <c r="A75" s="38" t="s">
        <v>178</v>
      </c>
      <c r="B75" s="19">
        <v>4644.8500000000049</v>
      </c>
      <c r="C75" s="140">
        <v>4967.5800000000017</v>
      </c>
      <c r="D75" s="247">
        <f t="shared" si="36"/>
        <v>2.7694972237860102E-3</v>
      </c>
      <c r="E75" s="215">
        <f t="shared" si="37"/>
        <v>2.9817050267820036E-3</v>
      </c>
      <c r="F75" s="52">
        <f t="shared" si="38"/>
        <v>6.9481253431218762E-2</v>
      </c>
      <c r="H75" s="19">
        <v>10779.080000000004</v>
      </c>
      <c r="I75" s="140">
        <v>12472.722999999996</v>
      </c>
      <c r="J75" s="214">
        <f t="shared" si="39"/>
        <v>2.2100049183777275E-2</v>
      </c>
      <c r="K75" s="215">
        <f t="shared" si="40"/>
        <v>2.5756498245741759E-2</v>
      </c>
      <c r="L75" s="59">
        <f t="shared" si="41"/>
        <v>0.15712314965655624</v>
      </c>
      <c r="N75" s="40">
        <f t="shared" si="34"/>
        <v>23.206519047977849</v>
      </c>
      <c r="O75" s="143">
        <f t="shared" si="35"/>
        <v>25.108247879249035</v>
      </c>
      <c r="P75" s="52">
        <f t="shared" si="42"/>
        <v>8.1948043450182889E-2</v>
      </c>
    </row>
    <row r="76" spans="1:16" ht="20.100000000000001" customHeight="1" x14ac:dyDescent="0.25">
      <c r="A76" s="38" t="s">
        <v>179</v>
      </c>
      <c r="B76" s="19">
        <v>38348.530000000006</v>
      </c>
      <c r="C76" s="140">
        <v>52505.37999999999</v>
      </c>
      <c r="D76" s="247">
        <f t="shared" si="36"/>
        <v>2.2865355688832668E-2</v>
      </c>
      <c r="E76" s="215">
        <f t="shared" si="37"/>
        <v>3.1515457321089783E-2</v>
      </c>
      <c r="F76" s="52">
        <f t="shared" si="38"/>
        <v>0.36916278146776371</v>
      </c>
      <c r="H76" s="19">
        <v>8808.3439999999991</v>
      </c>
      <c r="I76" s="140">
        <v>10784.921</v>
      </c>
      <c r="J76" s="214">
        <f t="shared" si="39"/>
        <v>1.8059503744997662E-2</v>
      </c>
      <c r="K76" s="215">
        <f t="shared" si="40"/>
        <v>2.2271143102990706E-2</v>
      </c>
      <c r="L76" s="59">
        <f t="shared" si="41"/>
        <v>0.22439825238433028</v>
      </c>
      <c r="N76" s="40">
        <f t="shared" si="34"/>
        <v>2.2969182912617505</v>
      </c>
      <c r="O76" s="143">
        <f t="shared" si="35"/>
        <v>2.0540601744049853</v>
      </c>
      <c r="P76" s="52">
        <f t="shared" si="42"/>
        <v>-0.10573215328585223</v>
      </c>
    </row>
    <row r="77" spans="1:16" ht="20.100000000000001" customHeight="1" x14ac:dyDescent="0.25">
      <c r="A77" s="38" t="s">
        <v>182</v>
      </c>
      <c r="B77" s="19">
        <v>98902.349999999962</v>
      </c>
      <c r="C77" s="140">
        <v>98789.87999999999</v>
      </c>
      <c r="D77" s="247">
        <f t="shared" si="36"/>
        <v>5.8970641409499099E-2</v>
      </c>
      <c r="E77" s="215">
        <f t="shared" si="37"/>
        <v>5.9296937702299872E-2</v>
      </c>
      <c r="F77" s="52">
        <f t="shared" si="38"/>
        <v>-1.1371822813105261E-3</v>
      </c>
      <c r="H77" s="19">
        <v>7351.3589999999995</v>
      </c>
      <c r="I77" s="140">
        <v>7736.055000000003</v>
      </c>
      <c r="J77" s="214">
        <f t="shared" si="39"/>
        <v>1.5072287752535806E-2</v>
      </c>
      <c r="K77" s="215">
        <f t="shared" si="40"/>
        <v>1.5975155307823473E-2</v>
      </c>
      <c r="L77" s="59">
        <f t="shared" si="41"/>
        <v>5.2329916142036269E-2</v>
      </c>
      <c r="N77" s="40">
        <f t="shared" si="34"/>
        <v>0.74329467398904103</v>
      </c>
      <c r="O77" s="143">
        <f t="shared" si="35"/>
        <v>0.7830817286143078</v>
      </c>
      <c r="P77" s="52">
        <f t="shared" si="42"/>
        <v>5.3527969481795834E-2</v>
      </c>
    </row>
    <row r="78" spans="1:16" ht="20.100000000000001" customHeight="1" x14ac:dyDescent="0.25">
      <c r="A78" s="38" t="s">
        <v>183</v>
      </c>
      <c r="B78" s="19">
        <v>26524.630000000005</v>
      </c>
      <c r="C78" s="140">
        <v>19037.679999999997</v>
      </c>
      <c r="D78" s="247">
        <f t="shared" si="36"/>
        <v>1.5815341538898145E-2</v>
      </c>
      <c r="E78" s="215">
        <f t="shared" si="37"/>
        <v>1.1427042172298622E-2</v>
      </c>
      <c r="F78" s="52">
        <f t="shared" si="38"/>
        <v>-0.2822640692820223</v>
      </c>
      <c r="H78" s="19">
        <v>8039.9919999999984</v>
      </c>
      <c r="I78" s="140">
        <v>7338.8219999999974</v>
      </c>
      <c r="J78" s="214">
        <f t="shared" si="39"/>
        <v>1.6484172919875882E-2</v>
      </c>
      <c r="K78" s="215">
        <f t="shared" si="40"/>
        <v>1.5154858804193041E-2</v>
      </c>
      <c r="L78" s="59">
        <f t="shared" si="41"/>
        <v>-8.7210285781379029E-2</v>
      </c>
      <c r="N78" s="40">
        <f t="shared" si="34"/>
        <v>3.0311419989647348</v>
      </c>
      <c r="O78" s="143">
        <f t="shared" si="35"/>
        <v>3.8548930331847151</v>
      </c>
      <c r="P78" s="52">
        <f t="shared" si="42"/>
        <v>0.27176260119167189</v>
      </c>
    </row>
    <row r="79" spans="1:16" ht="20.100000000000001" customHeight="1" x14ac:dyDescent="0.25">
      <c r="A79" s="38" t="s">
        <v>184</v>
      </c>
      <c r="B79" s="19">
        <v>18881.29</v>
      </c>
      <c r="C79" s="140">
        <v>16604.270000000004</v>
      </c>
      <c r="D79" s="247">
        <f t="shared" si="36"/>
        <v>1.1257991159348203E-2</v>
      </c>
      <c r="E79" s="215">
        <f t="shared" si="37"/>
        <v>9.9664293931945973E-3</v>
      </c>
      <c r="F79" s="52">
        <f t="shared" si="38"/>
        <v>-0.12059663296310774</v>
      </c>
      <c r="H79" s="19">
        <v>8089.2040000000025</v>
      </c>
      <c r="I79" s="140">
        <v>7042.1609999999991</v>
      </c>
      <c r="J79" s="214">
        <f t="shared" si="39"/>
        <v>1.6585070920487451E-2</v>
      </c>
      <c r="K79" s="215">
        <f t="shared" si="40"/>
        <v>1.4542246103174991E-2</v>
      </c>
      <c r="L79" s="59">
        <f t="shared" si="41"/>
        <v>-0.12943708676403798</v>
      </c>
      <c r="N79" s="40">
        <f t="shared" si="34"/>
        <v>4.2842432905802532</v>
      </c>
      <c r="O79" s="143">
        <f t="shared" si="35"/>
        <v>4.2411747098788428</v>
      </c>
      <c r="P79" s="52">
        <f t="shared" si="42"/>
        <v>-1.005278593680828E-2</v>
      </c>
    </row>
    <row r="80" spans="1:16" ht="20.100000000000001" customHeight="1" x14ac:dyDescent="0.25">
      <c r="A80" s="38" t="s">
        <v>197</v>
      </c>
      <c r="B80" s="19">
        <v>10525.910000000002</v>
      </c>
      <c r="C80" s="140">
        <v>11289.560000000007</v>
      </c>
      <c r="D80" s="247">
        <f t="shared" si="36"/>
        <v>6.2760861002661818E-3</v>
      </c>
      <c r="E80" s="215">
        <f t="shared" si="37"/>
        <v>6.7763655144269536E-3</v>
      </c>
      <c r="F80" s="52">
        <f t="shared" si="38"/>
        <v>7.2549546785029034E-2</v>
      </c>
      <c r="H80" s="19">
        <v>3588.6299999999997</v>
      </c>
      <c r="I80" s="140">
        <v>4037.6720000000023</v>
      </c>
      <c r="J80" s="214">
        <f t="shared" si="39"/>
        <v>7.3576686973636542E-3</v>
      </c>
      <c r="K80" s="215">
        <f t="shared" si="40"/>
        <v>8.3378979702251645E-3</v>
      </c>
      <c r="L80" s="59">
        <f t="shared" si="41"/>
        <v>0.12512908825930863</v>
      </c>
      <c r="N80" s="40">
        <f t="shared" si="34"/>
        <v>3.4093299296687878</v>
      </c>
      <c r="O80" s="143">
        <f t="shared" si="35"/>
        <v>3.5764653361158452</v>
      </c>
      <c r="P80" s="52">
        <f t="shared" si="42"/>
        <v>4.9022948759697885E-2</v>
      </c>
    </row>
    <row r="81" spans="1:16" ht="20.100000000000001" customHeight="1" x14ac:dyDescent="0.25">
      <c r="A81" s="38" t="s">
        <v>198</v>
      </c>
      <c r="B81" s="19">
        <v>9271.1099999999969</v>
      </c>
      <c r="C81" s="140">
        <v>15095.939999999997</v>
      </c>
      <c r="D81" s="247">
        <f t="shared" si="36"/>
        <v>5.527910138414519E-3</v>
      </c>
      <c r="E81" s="215">
        <f t="shared" si="37"/>
        <v>9.0610800796362603E-3</v>
      </c>
      <c r="F81" s="52">
        <f t="shared" ref="F81:F86" si="43">(C81-B81)/B81</f>
        <v>0.62827752016748828</v>
      </c>
      <c r="H81" s="19">
        <v>2152.0790000000006</v>
      </c>
      <c r="I81" s="140">
        <v>4013.0229999999997</v>
      </c>
      <c r="J81" s="214">
        <f t="shared" si="39"/>
        <v>4.4123479691563858E-3</v>
      </c>
      <c r="K81" s="215">
        <f t="shared" si="40"/>
        <v>8.2869971424540858E-3</v>
      </c>
      <c r="L81" s="59">
        <f>(I81-H81)/H81</f>
        <v>0.86471918549458382</v>
      </c>
      <c r="N81" s="40">
        <f t="shared" si="34"/>
        <v>2.321274367362701</v>
      </c>
      <c r="O81" s="143">
        <f t="shared" si="35"/>
        <v>2.6583458863773974</v>
      </c>
      <c r="P81" s="52">
        <f>(O81-N81)/N81</f>
        <v>0.14520968471196183</v>
      </c>
    </row>
    <row r="82" spans="1:16" ht="20.100000000000001" customHeight="1" x14ac:dyDescent="0.25">
      <c r="A82" s="38" t="s">
        <v>199</v>
      </c>
      <c r="B82" s="19">
        <v>7432.7500000000009</v>
      </c>
      <c r="C82" s="140">
        <v>5745.6400000000067</v>
      </c>
      <c r="D82" s="247">
        <f t="shared" si="36"/>
        <v>4.4317858467109693E-3</v>
      </c>
      <c r="E82" s="215">
        <f t="shared" si="37"/>
        <v>3.4487222490789814E-3</v>
      </c>
      <c r="F82" s="52">
        <f>(C82-B82)/B82</f>
        <v>-0.22698328344152488</v>
      </c>
      <c r="H82" s="19">
        <v>5009.6240000000007</v>
      </c>
      <c r="I82" s="140">
        <v>3927.7839999999992</v>
      </c>
      <c r="J82" s="214">
        <f t="shared" si="39"/>
        <v>1.0271093339341673E-2</v>
      </c>
      <c r="K82" s="215">
        <f t="shared" si="40"/>
        <v>8.1109763846797973E-3</v>
      </c>
      <c r="L82" s="59">
        <f>(I82-H82)/H82</f>
        <v>-0.21595233494569679</v>
      </c>
      <c r="N82" s="40">
        <f t="shared" si="34"/>
        <v>6.7399334028455149</v>
      </c>
      <c r="O82" s="143">
        <f t="shared" si="35"/>
        <v>6.8361122520728665</v>
      </c>
      <c r="P82" s="52">
        <f>(O82-N82)/N82</f>
        <v>1.4269999936015116E-2</v>
      </c>
    </row>
    <row r="83" spans="1:16" ht="20.100000000000001" customHeight="1" x14ac:dyDescent="0.25">
      <c r="A83" s="38" t="s">
        <v>200</v>
      </c>
      <c r="B83" s="19">
        <v>18092.13</v>
      </c>
      <c r="C83" s="140">
        <v>14156.169999999996</v>
      </c>
      <c r="D83" s="247">
        <f t="shared" si="36"/>
        <v>1.0787453589970727E-2</v>
      </c>
      <c r="E83" s="215">
        <f t="shared" si="37"/>
        <v>8.4969991925606773E-3</v>
      </c>
      <c r="F83" s="52">
        <f>(C83-B83)/B83</f>
        <v>-0.21755094618488838</v>
      </c>
      <c r="H83" s="19">
        <v>4372.9250000000011</v>
      </c>
      <c r="I83" s="140">
        <v>3646.6939999999972</v>
      </c>
      <c r="J83" s="214">
        <f t="shared" si="39"/>
        <v>8.9656870138239298E-3</v>
      </c>
      <c r="K83" s="215">
        <f t="shared" si="40"/>
        <v>7.5305182047061383E-3</v>
      </c>
      <c r="L83" s="59">
        <f>(I83-H83)/H83</f>
        <v>-0.16607442386960758</v>
      </c>
      <c r="N83" s="40">
        <f t="shared" si="34"/>
        <v>2.4170316043495159</v>
      </c>
      <c r="O83" s="143">
        <f t="shared" si="35"/>
        <v>2.5760456394632154</v>
      </c>
      <c r="P83" s="52">
        <f>(O83-N83)/N83</f>
        <v>6.5788976373974295E-2</v>
      </c>
    </row>
    <row r="84" spans="1:16" ht="20.100000000000001" customHeight="1" x14ac:dyDescent="0.25">
      <c r="A84" s="38" t="s">
        <v>201</v>
      </c>
      <c r="B84" s="19">
        <v>14783.430000000002</v>
      </c>
      <c r="C84" s="140">
        <v>9208.1800000000021</v>
      </c>
      <c r="D84" s="247">
        <f t="shared" si="36"/>
        <v>8.8146373603097579E-3</v>
      </c>
      <c r="E84" s="215">
        <f t="shared" si="37"/>
        <v>5.5270527285949111E-3</v>
      </c>
      <c r="F84" s="52">
        <f t="shared" si="43"/>
        <v>-0.37712831190055346</v>
      </c>
      <c r="H84" s="19">
        <v>4397.0570000000016</v>
      </c>
      <c r="I84" s="140">
        <v>2973.9729999999995</v>
      </c>
      <c r="J84" s="214">
        <f t="shared" si="39"/>
        <v>9.0151641850577374E-3</v>
      </c>
      <c r="K84" s="215">
        <f t="shared" si="40"/>
        <v>6.1413317971852153E-3</v>
      </c>
      <c r="L84" s="59">
        <f t="shared" si="41"/>
        <v>-0.32364465595965702</v>
      </c>
      <c r="N84" s="40">
        <f t="shared" si="34"/>
        <v>2.9743144858804764</v>
      </c>
      <c r="O84" s="143">
        <f t="shared" si="35"/>
        <v>3.2297077163999823</v>
      </c>
      <c r="P84" s="52">
        <f t="shared" si="42"/>
        <v>8.5866249763398073E-2</v>
      </c>
    </row>
    <row r="85" spans="1:16" ht="20.100000000000001" customHeight="1" x14ac:dyDescent="0.25">
      <c r="A85" s="38" t="s">
        <v>202</v>
      </c>
      <c r="B85" s="19">
        <v>33641.459999999985</v>
      </c>
      <c r="C85" s="140">
        <v>22114.890000000014</v>
      </c>
      <c r="D85" s="247">
        <f t="shared" si="36"/>
        <v>2.0058759717559872E-2</v>
      </c>
      <c r="E85" s="215">
        <f t="shared" si="37"/>
        <v>1.3274084902453727E-2</v>
      </c>
      <c r="F85" s="52">
        <f t="shared" si="43"/>
        <v>-0.34262989775116703</v>
      </c>
      <c r="H85" s="19">
        <v>3894.951999999998</v>
      </c>
      <c r="I85" s="140">
        <v>2581.5700000000011</v>
      </c>
      <c r="J85" s="214">
        <f t="shared" si="39"/>
        <v>7.9857122099893131E-3</v>
      </c>
      <c r="K85" s="215">
        <f t="shared" si="40"/>
        <v>5.3310093695065307E-3</v>
      </c>
      <c r="L85" s="59">
        <f t="shared" si="41"/>
        <v>-0.33720107462171489</v>
      </c>
      <c r="N85" s="40">
        <f t="shared" si="34"/>
        <v>1.1577832828896248</v>
      </c>
      <c r="O85" s="143">
        <f t="shared" si="35"/>
        <v>1.1673447166140096</v>
      </c>
      <c r="P85" s="52">
        <f t="shared" si="42"/>
        <v>8.258396770526099E-3</v>
      </c>
    </row>
    <row r="86" spans="1:16" ht="20.100000000000001" customHeight="1" x14ac:dyDescent="0.25">
      <c r="A86" s="38" t="s">
        <v>203</v>
      </c>
      <c r="B86" s="19">
        <v>44427.69</v>
      </c>
      <c r="C86" s="140">
        <v>42422.37000000001</v>
      </c>
      <c r="D86" s="247">
        <f t="shared" si="36"/>
        <v>2.6490061921100864E-2</v>
      </c>
      <c r="E86" s="215">
        <f t="shared" si="37"/>
        <v>2.5463302830957137E-2</v>
      </c>
      <c r="F86" s="52">
        <f t="shared" si="43"/>
        <v>-4.5136715413292755E-2</v>
      </c>
      <c r="H86" s="19">
        <v>2276.3370000000014</v>
      </c>
      <c r="I86" s="140">
        <v>2305.9390000000026</v>
      </c>
      <c r="J86" s="214">
        <f t="shared" si="39"/>
        <v>4.6671107050742762E-3</v>
      </c>
      <c r="K86" s="215">
        <f t="shared" si="40"/>
        <v>4.761824166887022E-3</v>
      </c>
      <c r="L86" s="59">
        <f t="shared" si="41"/>
        <v>1.3004225648487551E-2</v>
      </c>
      <c r="N86" s="40">
        <f t="shared" si="34"/>
        <v>0.5123689752944619</v>
      </c>
      <c r="O86" s="143">
        <f t="shared" si="35"/>
        <v>0.54356675499270835</v>
      </c>
      <c r="P86" s="52">
        <f t="shared" si="42"/>
        <v>6.0889283314464672E-2</v>
      </c>
    </row>
    <row r="87" spans="1:16" ht="20.100000000000001" customHeight="1" x14ac:dyDescent="0.25">
      <c r="A87" s="38" t="s">
        <v>204</v>
      </c>
      <c r="B87" s="19">
        <v>4467.1100000000015</v>
      </c>
      <c r="C87" s="140">
        <v>5802.4900000000043</v>
      </c>
      <c r="D87" s="247">
        <f t="shared" si="36"/>
        <v>2.6635195417175398E-3</v>
      </c>
      <c r="E87" s="215">
        <f t="shared" si="37"/>
        <v>3.4828454903297612E-3</v>
      </c>
      <c r="F87" s="52">
        <f t="shared" ref="F87:F88" si="44">(C87-B87)/B87</f>
        <v>0.29893600112824675</v>
      </c>
      <c r="H87" s="19">
        <v>1749.7829999999994</v>
      </c>
      <c r="I87" s="140">
        <v>2140.7079999999996</v>
      </c>
      <c r="J87" s="214">
        <f t="shared" si="39"/>
        <v>3.5875316224517613E-3</v>
      </c>
      <c r="K87" s="215">
        <f t="shared" si="40"/>
        <v>4.4206178431642684E-3</v>
      </c>
      <c r="L87" s="59">
        <f t="shared" ref="L87:L88" si="45">(I87-H87)/H87</f>
        <v>0.22341341754949059</v>
      </c>
      <c r="N87" s="40">
        <f t="shared" si="34"/>
        <v>3.9170358464421047</v>
      </c>
      <c r="O87" s="143">
        <f t="shared" si="35"/>
        <v>3.6892920108436171</v>
      </c>
      <c r="P87" s="52">
        <f t="shared" ref="P87:P88" si="46">(O87-N87)/N87</f>
        <v>-5.8141881904233854E-2</v>
      </c>
    </row>
    <row r="88" spans="1:16" ht="20.100000000000001" customHeight="1" x14ac:dyDescent="0.25">
      <c r="A88" s="38" t="s">
        <v>205</v>
      </c>
      <c r="B88" s="19">
        <v>12779</v>
      </c>
      <c r="C88" s="140">
        <v>9481.5300000000007</v>
      </c>
      <c r="D88" s="247">
        <f t="shared" si="36"/>
        <v>7.6194936376333755E-3</v>
      </c>
      <c r="E88" s="215">
        <f t="shared" si="37"/>
        <v>5.6911263960689844E-3</v>
      </c>
      <c r="F88" s="52">
        <f t="shared" si="44"/>
        <v>-0.2580381876516159</v>
      </c>
      <c r="H88" s="19">
        <v>2760.9080000000004</v>
      </c>
      <c r="I88" s="140">
        <v>2106.2000000000007</v>
      </c>
      <c r="J88" s="214">
        <f t="shared" si="39"/>
        <v>5.6606132055689483E-3</v>
      </c>
      <c r="K88" s="215">
        <f t="shared" si="40"/>
        <v>4.349357923300416E-3</v>
      </c>
      <c r="L88" s="59">
        <f t="shared" si="45"/>
        <v>-0.23713502949029797</v>
      </c>
      <c r="N88" s="40">
        <f t="shared" si="34"/>
        <v>2.1605039517959153</v>
      </c>
      <c r="O88" s="143">
        <f t="shared" si="35"/>
        <v>2.2213714453258078</v>
      </c>
      <c r="P88" s="52">
        <f t="shared" si="46"/>
        <v>2.8172822122957245E-2</v>
      </c>
    </row>
    <row r="89" spans="1:16" ht="20.100000000000001" customHeight="1" x14ac:dyDescent="0.25">
      <c r="A89" s="38" t="s">
        <v>206</v>
      </c>
      <c r="B89" s="19">
        <v>4782.49</v>
      </c>
      <c r="C89" s="140">
        <v>2546.42</v>
      </c>
      <c r="D89" s="247">
        <f t="shared" si="36"/>
        <v>2.8515652341376666E-3</v>
      </c>
      <c r="E89" s="215">
        <f t="shared" si="37"/>
        <v>1.528445100893841E-3</v>
      </c>
      <c r="F89" s="52">
        <f t="shared" ref="F89:F94" si="47">(C89-B89)/B89</f>
        <v>-0.46755351291900238</v>
      </c>
      <c r="H89" s="19">
        <v>3071.3950000000027</v>
      </c>
      <c r="I89" s="140">
        <v>2022.5580000000007</v>
      </c>
      <c r="J89" s="214">
        <f t="shared" si="39"/>
        <v>6.2971961023396842E-3</v>
      </c>
      <c r="K89" s="215">
        <f t="shared" si="40"/>
        <v>4.1766350121710391E-3</v>
      </c>
      <c r="L89" s="59">
        <f t="shared" ref="L89:L94" si="48">(I89-H89)/H89</f>
        <v>-0.3414855464699269</v>
      </c>
      <c r="N89" s="40">
        <f t="shared" si="34"/>
        <v>6.4221671137838303</v>
      </c>
      <c r="O89" s="143">
        <f t="shared" si="35"/>
        <v>7.9427509994423575</v>
      </c>
      <c r="P89" s="52">
        <f t="shared" ref="P89:P92" si="49">(O89-N89)/N89</f>
        <v>0.23677114885330747</v>
      </c>
    </row>
    <row r="90" spans="1:16" ht="20.100000000000001" customHeight="1" x14ac:dyDescent="0.25">
      <c r="A90" s="38" t="s">
        <v>207</v>
      </c>
      <c r="B90" s="19">
        <v>5621.9899999999989</v>
      </c>
      <c r="C90" s="140">
        <v>4932.0499999999984</v>
      </c>
      <c r="D90" s="247">
        <f t="shared" si="36"/>
        <v>3.3521180871616289E-3</v>
      </c>
      <c r="E90" s="215">
        <f t="shared" si="37"/>
        <v>2.9603787512914076E-3</v>
      </c>
      <c r="F90" s="52">
        <f t="shared" si="47"/>
        <v>-0.12272166972904623</v>
      </c>
      <c r="H90" s="19">
        <v>2371.2540000000004</v>
      </c>
      <c r="I90" s="140">
        <v>1974.9139999999998</v>
      </c>
      <c r="J90" s="214">
        <f t="shared" si="39"/>
        <v>4.8617164013281828E-3</v>
      </c>
      <c r="K90" s="215">
        <f t="shared" si="40"/>
        <v>4.0782489097601904E-3</v>
      </c>
      <c r="L90" s="59">
        <f t="shared" si="48"/>
        <v>-0.16714362948886982</v>
      </c>
      <c r="N90" s="40">
        <f t="shared" si="34"/>
        <v>4.2178196688361256</v>
      </c>
      <c r="O90" s="143">
        <f t="shared" si="35"/>
        <v>4.0042456990500916</v>
      </c>
      <c r="P90" s="52">
        <f t="shared" si="49"/>
        <v>-5.0636107409724324E-2</v>
      </c>
    </row>
    <row r="91" spans="1:16" ht="20.100000000000001" customHeight="1" x14ac:dyDescent="0.25">
      <c r="A91" s="38" t="s">
        <v>208</v>
      </c>
      <c r="B91" s="19">
        <v>2046.4899999999998</v>
      </c>
      <c r="C91" s="140">
        <v>2263.6999999999994</v>
      </c>
      <c r="D91" s="247">
        <f t="shared" si="36"/>
        <v>1.2202220466766042E-3</v>
      </c>
      <c r="E91" s="215">
        <f t="shared" si="37"/>
        <v>1.3587472510007725E-3</v>
      </c>
      <c r="F91" s="52">
        <f t="shared" si="47"/>
        <v>0.10613782622929974</v>
      </c>
      <c r="H91" s="19">
        <v>2059.3000000000011</v>
      </c>
      <c r="I91" s="140">
        <v>1817.271</v>
      </c>
      <c r="J91" s="214">
        <f t="shared" si="39"/>
        <v>4.22212575508787E-3</v>
      </c>
      <c r="K91" s="215">
        <f t="shared" si="40"/>
        <v>3.7527120039094423E-3</v>
      </c>
      <c r="L91" s="59">
        <f t="shared" si="48"/>
        <v>-0.1175297431165935</v>
      </c>
      <c r="N91" s="40">
        <f t="shared" si="34"/>
        <v>10.06259497969695</v>
      </c>
      <c r="O91" s="143">
        <f t="shared" si="35"/>
        <v>8.0278791359279076</v>
      </c>
      <c r="P91" s="52">
        <f t="shared" si="49"/>
        <v>-0.20220587709973803</v>
      </c>
    </row>
    <row r="92" spans="1:16" ht="20.100000000000001" customHeight="1" x14ac:dyDescent="0.25">
      <c r="A92" s="38" t="s">
        <v>209</v>
      </c>
      <c r="B92" s="19">
        <v>9581.4400000000023</v>
      </c>
      <c r="C92" s="140">
        <v>6732.2100000000009</v>
      </c>
      <c r="D92" s="247">
        <f t="shared" si="36"/>
        <v>5.7129447624513618E-3</v>
      </c>
      <c r="E92" s="215">
        <f t="shared" si="37"/>
        <v>4.0408940366037528E-3</v>
      </c>
      <c r="F92" s="52">
        <f t="shared" si="47"/>
        <v>-0.2973697064324361</v>
      </c>
      <c r="H92" s="19">
        <v>2467.0130000000004</v>
      </c>
      <c r="I92" s="140">
        <v>1742.0180000000005</v>
      </c>
      <c r="J92" s="214">
        <f t="shared" si="39"/>
        <v>5.05804842686184E-3</v>
      </c>
      <c r="K92" s="215">
        <f t="shared" si="40"/>
        <v>3.5973125965397127E-3</v>
      </c>
      <c r="L92" s="59">
        <f t="shared" si="48"/>
        <v>-0.2938756301648997</v>
      </c>
      <c r="N92" s="40">
        <f t="shared" si="34"/>
        <v>2.5747831223699147</v>
      </c>
      <c r="O92" s="143">
        <f t="shared" si="35"/>
        <v>2.5875871370619756</v>
      </c>
      <c r="P92" s="52">
        <f t="shared" si="49"/>
        <v>4.9728517251875198E-3</v>
      </c>
    </row>
    <row r="93" spans="1:16" ht="20.100000000000001" customHeight="1" x14ac:dyDescent="0.25">
      <c r="A93" s="38" t="s">
        <v>210</v>
      </c>
      <c r="B93" s="19">
        <v>2508.14</v>
      </c>
      <c r="C93" s="140">
        <v>5890.4800000000005</v>
      </c>
      <c r="D93" s="247">
        <f t="shared" si="36"/>
        <v>1.4954813970024081E-3</v>
      </c>
      <c r="E93" s="215">
        <f t="shared" si="37"/>
        <v>3.5356599845717336E-3</v>
      </c>
      <c r="F93" s="52">
        <f t="shared" si="47"/>
        <v>1.3485451370338182</v>
      </c>
      <c r="H93" s="19">
        <v>662.86500000000001</v>
      </c>
      <c r="I93" s="140">
        <v>1401.7050000000002</v>
      </c>
      <c r="J93" s="214">
        <f t="shared" si="39"/>
        <v>1.359053750617355E-3</v>
      </c>
      <c r="K93" s="215">
        <f t="shared" si="40"/>
        <v>2.8945573772100504E-3</v>
      </c>
      <c r="L93" s="59">
        <f t="shared" si="48"/>
        <v>1.1146160983005591</v>
      </c>
      <c r="N93" s="40">
        <f t="shared" ref="N93:N94" si="50">(H93/B93)*10</f>
        <v>2.6428548645609897</v>
      </c>
      <c r="O93" s="143">
        <f t="shared" ref="O93:O94" si="51">(I93/C93)*10</f>
        <v>2.3796108296777172</v>
      </c>
      <c r="P93" s="52">
        <f t="shared" ref="P93:P94" si="52">(O93-N93)/N93</f>
        <v>-9.9605936903009076E-2</v>
      </c>
    </row>
    <row r="94" spans="1:16" ht="20.100000000000001" customHeight="1" x14ac:dyDescent="0.25">
      <c r="A94" s="38" t="s">
        <v>211</v>
      </c>
      <c r="B94" s="19">
        <v>2095.12</v>
      </c>
      <c r="C94" s="140">
        <v>5890.420000000001</v>
      </c>
      <c r="D94" s="247">
        <f t="shared" si="36"/>
        <v>1.2492177408309287E-3</v>
      </c>
      <c r="E94" s="215">
        <f t="shared" si="37"/>
        <v>3.535623970596799E-3</v>
      </c>
      <c r="F94" s="52">
        <f t="shared" si="47"/>
        <v>1.8114952842796601</v>
      </c>
      <c r="H94" s="19">
        <v>437.30299999999994</v>
      </c>
      <c r="I94" s="140">
        <v>1310.001</v>
      </c>
      <c r="J94" s="214">
        <f t="shared" si="39"/>
        <v>8.9659022924158183E-4</v>
      </c>
      <c r="K94" s="215">
        <f t="shared" si="40"/>
        <v>2.7051862258481939E-3</v>
      </c>
      <c r="L94" s="59">
        <f t="shared" si="48"/>
        <v>1.9956368924978796</v>
      </c>
      <c r="N94" s="40">
        <f t="shared" si="50"/>
        <v>2.0872455992974146</v>
      </c>
      <c r="O94" s="143">
        <f t="shared" si="51"/>
        <v>2.2239517725391393</v>
      </c>
      <c r="P94" s="52">
        <f t="shared" si="52"/>
        <v>6.5495969083725097E-2</v>
      </c>
    </row>
    <row r="95" spans="1:16" ht="20.100000000000001" customHeight="1" thickBot="1" x14ac:dyDescent="0.3">
      <c r="A95" s="8" t="s">
        <v>17</v>
      </c>
      <c r="B95" s="19">
        <f>B96-SUM(B68:B94)</f>
        <v>65252.870000000577</v>
      </c>
      <c r="C95" s="140">
        <f>C96-SUM(C68:C94)</f>
        <v>62710.649999999674</v>
      </c>
      <c r="D95" s="247">
        <f t="shared" si="36"/>
        <v>3.8907099757596222E-2</v>
      </c>
      <c r="E95" s="215">
        <f t="shared" si="37"/>
        <v>3.7640996287481195E-2</v>
      </c>
      <c r="F95" s="52">
        <f t="shared" si="38"/>
        <v>-3.8959512432186982E-2</v>
      </c>
      <c r="H95" s="19">
        <f>H96-SUM(H68:H94)</f>
        <v>19586.828999999969</v>
      </c>
      <c r="I95" s="140">
        <f>I96-SUM(I68:I94)</f>
        <v>18853.590999999898</v>
      </c>
      <c r="J95" s="214">
        <f t="shared" si="39"/>
        <v>4.0158333016754144E-2</v>
      </c>
      <c r="K95" s="215">
        <f t="shared" si="40"/>
        <v>3.8933157059403159E-2</v>
      </c>
      <c r="L95" s="59">
        <f t="shared" si="41"/>
        <v>-3.7435258152305896E-2</v>
      </c>
      <c r="N95" s="40">
        <f t="shared" si="34"/>
        <v>3.0016808456087518</v>
      </c>
      <c r="O95" s="143">
        <f t="shared" si="35"/>
        <v>3.0064416490659873</v>
      </c>
      <c r="P95" s="52">
        <f t="shared" si="42"/>
        <v>1.5860458530093991E-3</v>
      </c>
    </row>
    <row r="96" spans="1:16" s="1" customFormat="1" ht="26.25" customHeight="1" thickBot="1" x14ac:dyDescent="0.3">
      <c r="A96" s="12" t="s">
        <v>18</v>
      </c>
      <c r="B96" s="17">
        <v>1677145.5699999998</v>
      </c>
      <c r="C96" s="145">
        <v>1666019.93</v>
      </c>
      <c r="D96" s="243">
        <f>SUM(D68:D95)</f>
        <v>1.0000000000000002</v>
      </c>
      <c r="E96" s="244">
        <f>SUM(E68:E95)</f>
        <v>1</v>
      </c>
      <c r="F96" s="57">
        <f t="shared" si="38"/>
        <v>-6.6336758114561864E-3</v>
      </c>
      <c r="H96" s="17">
        <v>487740.09099999996</v>
      </c>
      <c r="I96" s="145">
        <v>484255.38599999988</v>
      </c>
      <c r="J96" s="255">
        <f t="shared" si="39"/>
        <v>1</v>
      </c>
      <c r="K96" s="244">
        <f t="shared" si="40"/>
        <v>1</v>
      </c>
      <c r="L96" s="60">
        <f t="shared" si="41"/>
        <v>-7.1445941481978253E-3</v>
      </c>
      <c r="N96" s="37">
        <f t="shared" si="34"/>
        <v>2.9081559747971069</v>
      </c>
      <c r="O96" s="150">
        <f t="shared" si="35"/>
        <v>2.9066602222459603</v>
      </c>
      <c r="P96" s="57">
        <f t="shared" si="42"/>
        <v>-5.1433023679236742E-4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83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162</v>
      </c>
    </row>
    <row r="3" spans="1:17" ht="8.25" customHeight="1" thickBot="1" x14ac:dyDescent="0.3"/>
    <row r="4" spans="1:17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7" x14ac:dyDescent="0.25">
      <c r="A5" s="360"/>
      <c r="B5" s="350" t="s">
        <v>68</v>
      </c>
      <c r="C5" s="352"/>
      <c r="D5" s="350" t="str">
        <f>B5</f>
        <v>nov</v>
      </c>
      <c r="E5" s="352"/>
      <c r="F5" s="131" t="s">
        <v>149</v>
      </c>
      <c r="H5" s="353" t="str">
        <f>B5</f>
        <v>nov</v>
      </c>
      <c r="I5" s="352"/>
      <c r="J5" s="350" t="str">
        <f>B5</f>
        <v>nov</v>
      </c>
      <c r="K5" s="351"/>
      <c r="L5" s="131" t="str">
        <f>F5</f>
        <v>2023 /2022</v>
      </c>
      <c r="N5" s="353" t="str">
        <f>B5</f>
        <v>nov</v>
      </c>
      <c r="O5" s="351"/>
      <c r="P5" s="131" t="str">
        <f>L5</f>
        <v>2023 /2022</v>
      </c>
    </row>
    <row r="6" spans="1:17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163</v>
      </c>
      <c r="B7" s="19">
        <v>35507.679999999993</v>
      </c>
      <c r="C7" s="147">
        <v>34392.410000000003</v>
      </c>
      <c r="D7" s="214">
        <f>B7/$B$33</f>
        <v>0.10457899183859466</v>
      </c>
      <c r="E7" s="246">
        <f>C7/$C$33</f>
        <v>0.11797489276408367</v>
      </c>
      <c r="F7" s="52">
        <f>(C7-B7)/B7</f>
        <v>-3.1409261320367587E-2</v>
      </c>
      <c r="H7" s="19">
        <v>10994.187999999998</v>
      </c>
      <c r="I7" s="147">
        <v>11677.438000000002</v>
      </c>
      <c r="J7" s="214">
        <f t="shared" ref="J7:J32" si="0">H7/$H$33</f>
        <v>0.10572498911827279</v>
      </c>
      <c r="K7" s="246">
        <f>I7/$I$33</f>
        <v>0.12825002415374551</v>
      </c>
      <c r="L7" s="52">
        <f>(I7-H7)/H7</f>
        <v>6.214647229972816E-2</v>
      </c>
      <c r="N7" s="40">
        <f t="shared" ref="N7:O33" si="1">(H7/B7)*10</f>
        <v>3.0962845221090203</v>
      </c>
      <c r="O7" s="149">
        <f t="shared" si="1"/>
        <v>3.3953532189224314</v>
      </c>
      <c r="P7" s="52">
        <f>(O7-N7)/N7</f>
        <v>9.6589539713779857E-2</v>
      </c>
      <c r="Q7" s="2"/>
    </row>
    <row r="8" spans="1:17" ht="20.100000000000001" customHeight="1" x14ac:dyDescent="0.25">
      <c r="A8" s="8" t="s">
        <v>164</v>
      </c>
      <c r="B8" s="19">
        <v>17120.349999999999</v>
      </c>
      <c r="C8" s="140">
        <v>17957.599999999999</v>
      </c>
      <c r="D8" s="214">
        <f t="shared" ref="D8:D32" si="2">B8/$B$33</f>
        <v>5.0423709544636097E-2</v>
      </c>
      <c r="E8" s="215">
        <f t="shared" ref="E8:E32" si="3">C8/$C$33</f>
        <v>6.1599228850211678E-2</v>
      </c>
      <c r="F8" s="52">
        <f t="shared" ref="F8:F33" si="4">(C8-B8)/B8</f>
        <v>4.8903789934201115E-2</v>
      </c>
      <c r="H8" s="19">
        <v>6868.0330000000004</v>
      </c>
      <c r="I8" s="140">
        <v>7496.3629999999994</v>
      </c>
      <c r="J8" s="214">
        <f t="shared" si="0"/>
        <v>6.6046052167648805E-2</v>
      </c>
      <c r="K8" s="215">
        <f t="shared" ref="K8:K32" si="5">I8/$I$33</f>
        <v>8.2330450893016424E-2</v>
      </c>
      <c r="L8" s="52">
        <f t="shared" ref="L8:L33" si="6">(I8-H8)/H8</f>
        <v>9.1486164961641706E-2</v>
      </c>
      <c r="N8" s="40">
        <f t="shared" si="1"/>
        <v>4.0116195054423542</v>
      </c>
      <c r="O8" s="143">
        <f t="shared" si="1"/>
        <v>4.1744793290862923</v>
      </c>
      <c r="P8" s="52">
        <f t="shared" ref="P8:P33" si="7">(O8-N8)/N8</f>
        <v>4.0597026568196366E-2</v>
      </c>
      <c r="Q8" s="2"/>
    </row>
    <row r="9" spans="1:17" ht="20.100000000000001" customHeight="1" x14ac:dyDescent="0.25">
      <c r="A9" s="8" t="s">
        <v>167</v>
      </c>
      <c r="B9" s="19">
        <v>18348.360000000004</v>
      </c>
      <c r="C9" s="140">
        <v>16822.770000000008</v>
      </c>
      <c r="D9" s="214">
        <f t="shared" si="2"/>
        <v>5.4040505904401459E-2</v>
      </c>
      <c r="E9" s="215">
        <f t="shared" si="3"/>
        <v>5.770646740792066E-2</v>
      </c>
      <c r="F9" s="52">
        <f t="shared" si="4"/>
        <v>-8.3145850637331958E-2</v>
      </c>
      <c r="H9" s="19">
        <v>7658.6919999999991</v>
      </c>
      <c r="I9" s="140">
        <v>7461.7519999999995</v>
      </c>
      <c r="J9" s="214">
        <f t="shared" si="0"/>
        <v>7.3649379868727258E-2</v>
      </c>
      <c r="K9" s="215">
        <f t="shared" si="5"/>
        <v>8.1950327993970826E-2</v>
      </c>
      <c r="L9" s="52">
        <f t="shared" si="6"/>
        <v>-2.5714573715720598E-2</v>
      </c>
      <c r="N9" s="40">
        <f t="shared" si="1"/>
        <v>4.1740471627981997</v>
      </c>
      <c r="O9" s="143">
        <f t="shared" si="1"/>
        <v>4.4355073510486056</v>
      </c>
      <c r="P9" s="52">
        <f t="shared" si="7"/>
        <v>6.263949065566575E-2</v>
      </c>
      <c r="Q9" s="2"/>
    </row>
    <row r="10" spans="1:17" ht="20.100000000000001" customHeight="1" x14ac:dyDescent="0.25">
      <c r="A10" s="8" t="s">
        <v>165</v>
      </c>
      <c r="B10" s="19">
        <v>32706.160000000003</v>
      </c>
      <c r="C10" s="140">
        <v>20195.269999999993</v>
      </c>
      <c r="D10" s="214">
        <f t="shared" si="2"/>
        <v>9.6327815270154854E-2</v>
      </c>
      <c r="E10" s="215">
        <f t="shared" si="3"/>
        <v>6.9275017731869185E-2</v>
      </c>
      <c r="F10" s="52">
        <f t="shared" si="4"/>
        <v>-0.38252396490447088</v>
      </c>
      <c r="H10" s="19">
        <v>14165.506999999998</v>
      </c>
      <c r="I10" s="140">
        <v>7197.938000000001</v>
      </c>
      <c r="J10" s="214">
        <f t="shared" si="0"/>
        <v>0.13622179950259328</v>
      </c>
      <c r="K10" s="215">
        <f t="shared" si="5"/>
        <v>7.9052932874245418E-2</v>
      </c>
      <c r="L10" s="52">
        <f t="shared" si="6"/>
        <v>-0.49186866379014871</v>
      </c>
      <c r="N10" s="40">
        <f t="shared" si="1"/>
        <v>4.3311434298615294</v>
      </c>
      <c r="O10" s="143">
        <f t="shared" si="1"/>
        <v>3.5641702240178041</v>
      </c>
      <c r="P10" s="52">
        <f t="shared" si="7"/>
        <v>-0.17708330796799451</v>
      </c>
      <c r="Q10" s="2"/>
    </row>
    <row r="11" spans="1:17" ht="20.100000000000001" customHeight="1" x14ac:dyDescent="0.25">
      <c r="A11" s="8" t="s">
        <v>166</v>
      </c>
      <c r="B11" s="19">
        <v>19937.63</v>
      </c>
      <c r="C11" s="140">
        <v>21821.800000000003</v>
      </c>
      <c r="D11" s="214">
        <f t="shared" si="2"/>
        <v>5.8721303251885806E-2</v>
      </c>
      <c r="E11" s="215">
        <f t="shared" si="3"/>
        <v>7.4854437793666712E-2</v>
      </c>
      <c r="F11" s="52">
        <f t="shared" si="4"/>
        <v>9.4503208254943127E-2</v>
      </c>
      <c r="H11" s="19">
        <v>7014.8339999999998</v>
      </c>
      <c r="I11" s="140">
        <v>7157.2059999999974</v>
      </c>
      <c r="J11" s="214">
        <f t="shared" si="0"/>
        <v>6.7457755708424313E-2</v>
      </c>
      <c r="K11" s="215">
        <f t="shared" si="5"/>
        <v>7.8605584750125149E-2</v>
      </c>
      <c r="L11" s="52">
        <f t="shared" si="6"/>
        <v>2.0295847342930363E-2</v>
      </c>
      <c r="N11" s="40">
        <f t="shared" si="1"/>
        <v>3.5183890963971143</v>
      </c>
      <c r="O11" s="143">
        <f t="shared" si="1"/>
        <v>3.2798421761724499</v>
      </c>
      <c r="P11" s="52">
        <f t="shared" si="7"/>
        <v>-6.780003964568336E-2</v>
      </c>
      <c r="Q11" s="2"/>
    </row>
    <row r="12" spans="1:17" ht="20.100000000000001" customHeight="1" x14ac:dyDescent="0.25">
      <c r="A12" s="8" t="s">
        <v>171</v>
      </c>
      <c r="B12" s="19">
        <v>16632.200000000004</v>
      </c>
      <c r="C12" s="140">
        <v>13996.669999999995</v>
      </c>
      <c r="D12" s="214">
        <f t="shared" si="2"/>
        <v>4.8985985793999355E-2</v>
      </c>
      <c r="E12" s="215">
        <f t="shared" si="3"/>
        <v>4.8012210900726826E-2</v>
      </c>
      <c r="F12" s="52">
        <f t="shared" si="4"/>
        <v>-0.15845949423407663</v>
      </c>
      <c r="H12" s="19">
        <v>5818.8240000000014</v>
      </c>
      <c r="I12" s="140">
        <v>5427.9810000000007</v>
      </c>
      <c r="J12" s="214">
        <f t="shared" si="0"/>
        <v>5.5956392967006274E-2</v>
      </c>
      <c r="K12" s="215">
        <f t="shared" si="5"/>
        <v>5.9613991900969346E-2</v>
      </c>
      <c r="L12" s="52">
        <f t="shared" si="6"/>
        <v>-6.7168726876771084E-2</v>
      </c>
      <c r="N12" s="40">
        <f t="shared" si="1"/>
        <v>3.49852935871382</v>
      </c>
      <c r="O12" s="143">
        <f t="shared" si="1"/>
        <v>3.878051708013408</v>
      </c>
      <c r="P12" s="52">
        <f t="shared" si="7"/>
        <v>0.10848053864527624</v>
      </c>
      <c r="Q12" s="2"/>
    </row>
    <row r="13" spans="1:17" ht="20.100000000000001" customHeight="1" x14ac:dyDescent="0.25">
      <c r="A13" s="8" t="s">
        <v>169</v>
      </c>
      <c r="B13" s="19">
        <v>15789.05</v>
      </c>
      <c r="C13" s="140">
        <v>17684.390000000003</v>
      </c>
      <c r="D13" s="214">
        <f t="shared" si="2"/>
        <v>4.6502698320170829E-2</v>
      </c>
      <c r="E13" s="215">
        <f t="shared" si="3"/>
        <v>6.0662047639238825E-2</v>
      </c>
      <c r="F13" s="52">
        <f t="shared" si="4"/>
        <v>0.12004142111146673</v>
      </c>
      <c r="H13" s="19">
        <v>4167.2840000000015</v>
      </c>
      <c r="I13" s="140">
        <v>4885.8090000000002</v>
      </c>
      <c r="J13" s="214">
        <f t="shared" si="0"/>
        <v>4.0074451660527588E-2</v>
      </c>
      <c r="K13" s="215">
        <f t="shared" si="5"/>
        <v>5.3659468991450618E-2</v>
      </c>
      <c r="L13" s="52">
        <f t="shared" si="6"/>
        <v>0.1724204541855075</v>
      </c>
      <c r="N13" s="40">
        <f t="shared" si="1"/>
        <v>2.6393506892434959</v>
      </c>
      <c r="O13" s="143">
        <f t="shared" si="1"/>
        <v>2.7627806217799988</v>
      </c>
      <c r="P13" s="52">
        <f t="shared" si="7"/>
        <v>4.6765264290014083E-2</v>
      </c>
      <c r="Q13" s="2"/>
    </row>
    <row r="14" spans="1:17" ht="20.100000000000001" customHeight="1" x14ac:dyDescent="0.25">
      <c r="A14" s="8" t="s">
        <v>173</v>
      </c>
      <c r="B14" s="19">
        <v>10346.530000000001</v>
      </c>
      <c r="C14" s="140">
        <v>10360.739999999998</v>
      </c>
      <c r="D14" s="214">
        <f t="shared" si="2"/>
        <v>3.0473116701169298E-2</v>
      </c>
      <c r="E14" s="215">
        <f t="shared" si="3"/>
        <v>3.5540027304179961E-2</v>
      </c>
      <c r="F14" s="52">
        <f t="shared" si="4"/>
        <v>1.373407316269059E-3</v>
      </c>
      <c r="H14" s="19">
        <v>4346.3009999999995</v>
      </c>
      <c r="I14" s="140">
        <v>4246.8669999999993</v>
      </c>
      <c r="J14" s="214">
        <f t="shared" si="0"/>
        <v>4.1795958549165992E-2</v>
      </c>
      <c r="K14" s="215">
        <f t="shared" si="5"/>
        <v>4.6642148331487145E-2</v>
      </c>
      <c r="L14" s="52">
        <f t="shared" si="6"/>
        <v>-2.2877844861642165E-2</v>
      </c>
      <c r="N14" s="40">
        <f t="shared" si="1"/>
        <v>4.200732999372736</v>
      </c>
      <c r="O14" s="143">
        <f t="shared" si="1"/>
        <v>4.0989996853506607</v>
      </c>
      <c r="P14" s="52">
        <f t="shared" si="7"/>
        <v>-2.4217991011870162E-2</v>
      </c>
      <c r="Q14" s="2"/>
    </row>
    <row r="15" spans="1:17" ht="20.100000000000001" customHeight="1" x14ac:dyDescent="0.25">
      <c r="A15" s="8" t="s">
        <v>172</v>
      </c>
      <c r="B15" s="19">
        <v>18914.91</v>
      </c>
      <c r="C15" s="140">
        <v>17668.399999999998</v>
      </c>
      <c r="D15" s="214">
        <f t="shared" si="2"/>
        <v>5.5709137249117739E-2</v>
      </c>
      <c r="E15" s="215">
        <f t="shared" si="3"/>
        <v>6.0607197789074259E-2</v>
      </c>
      <c r="F15" s="52">
        <f t="shared" si="4"/>
        <v>-6.5900921548133304E-2</v>
      </c>
      <c r="H15" s="19">
        <v>4323.26</v>
      </c>
      <c r="I15" s="140">
        <v>4088.8980000000001</v>
      </c>
      <c r="J15" s="214">
        <f t="shared" si="0"/>
        <v>4.1574386071573821E-2</v>
      </c>
      <c r="K15" s="215">
        <f t="shared" si="5"/>
        <v>4.4907219140208808E-2</v>
      </c>
      <c r="L15" s="52">
        <f t="shared" si="6"/>
        <v>-5.420955482668173E-2</v>
      </c>
      <c r="N15" s="40">
        <f t="shared" si="1"/>
        <v>2.2856360405627099</v>
      </c>
      <c r="O15" s="143">
        <f t="shared" si="1"/>
        <v>2.3142435081841031</v>
      </c>
      <c r="P15" s="52">
        <f t="shared" si="7"/>
        <v>1.2516195541942114E-2</v>
      </c>
      <c r="Q15" s="2"/>
    </row>
    <row r="16" spans="1:17" ht="20.100000000000001" customHeight="1" x14ac:dyDescent="0.25">
      <c r="A16" s="8" t="s">
        <v>170</v>
      </c>
      <c r="B16" s="19">
        <v>52352.63</v>
      </c>
      <c r="C16" s="140">
        <v>23492.189999999995</v>
      </c>
      <c r="D16" s="214">
        <f t="shared" si="2"/>
        <v>0.15419157955402793</v>
      </c>
      <c r="E16" s="215">
        <f t="shared" si="3"/>
        <v>8.0584309039217608E-2</v>
      </c>
      <c r="F16" s="52">
        <f t="shared" si="4"/>
        <v>-0.55127010811109212</v>
      </c>
      <c r="H16" s="19">
        <v>8776.1450000000004</v>
      </c>
      <c r="I16" s="140">
        <v>3993.7830000000008</v>
      </c>
      <c r="J16" s="214">
        <f t="shared" si="0"/>
        <v>8.4395303648198874E-2</v>
      </c>
      <c r="K16" s="215">
        <f t="shared" si="5"/>
        <v>4.3862597790270283E-2</v>
      </c>
      <c r="L16" s="52">
        <f t="shared" si="6"/>
        <v>-0.54492741402973621</v>
      </c>
      <c r="N16" s="40">
        <f t="shared" si="1"/>
        <v>1.676352267307297</v>
      </c>
      <c r="O16" s="143">
        <f t="shared" si="1"/>
        <v>1.7000471220435396</v>
      </c>
      <c r="P16" s="52">
        <f t="shared" si="7"/>
        <v>1.4134770595862463E-2</v>
      </c>
      <c r="Q16" s="2"/>
    </row>
    <row r="17" spans="1:17" ht="20.100000000000001" customHeight="1" x14ac:dyDescent="0.25">
      <c r="A17" s="8" t="s">
        <v>168</v>
      </c>
      <c r="B17" s="19">
        <v>5592.9199999999983</v>
      </c>
      <c r="C17" s="140">
        <v>9730.5199999999986</v>
      </c>
      <c r="D17" s="214">
        <f t="shared" si="2"/>
        <v>1.6472547207643889E-2</v>
      </c>
      <c r="E17" s="215">
        <f t="shared" si="3"/>
        <v>3.3378209132153613E-2</v>
      </c>
      <c r="F17" s="52">
        <f t="shared" si="4"/>
        <v>0.7397924518855985</v>
      </c>
      <c r="H17" s="19">
        <v>2320.163</v>
      </c>
      <c r="I17" s="140">
        <v>3530.8</v>
      </c>
      <c r="J17" s="214">
        <f t="shared" si="0"/>
        <v>2.2311716693185452E-2</v>
      </c>
      <c r="K17" s="215">
        <f t="shared" si="5"/>
        <v>3.877778544249557E-2</v>
      </c>
      <c r="L17" s="52">
        <f t="shared" si="6"/>
        <v>0.52178963288355173</v>
      </c>
      <c r="N17" s="40">
        <f t="shared" si="1"/>
        <v>4.148392968252721</v>
      </c>
      <c r="O17" s="143">
        <f t="shared" si="1"/>
        <v>3.628583056198436</v>
      </c>
      <c r="P17" s="52">
        <f t="shared" si="7"/>
        <v>-0.12530392275571373</v>
      </c>
      <c r="Q17" s="2"/>
    </row>
    <row r="18" spans="1:17" ht="20.100000000000001" customHeight="1" x14ac:dyDescent="0.25">
      <c r="A18" s="8" t="s">
        <v>175</v>
      </c>
      <c r="B18" s="19">
        <v>5184.0699999999988</v>
      </c>
      <c r="C18" s="140">
        <v>7962.3900000000021</v>
      </c>
      <c r="D18" s="214">
        <f t="shared" si="2"/>
        <v>1.5268381776018693E-2</v>
      </c>
      <c r="E18" s="215">
        <f t="shared" si="3"/>
        <v>2.7313064318429919E-2</v>
      </c>
      <c r="F18" s="52">
        <f t="shared" si="4"/>
        <v>0.53593412125993745</v>
      </c>
      <c r="H18" s="19">
        <v>3438.4159999999993</v>
      </c>
      <c r="I18" s="140">
        <v>2911.5209999999997</v>
      </c>
      <c r="J18" s="214">
        <f t="shared" si="0"/>
        <v>3.3065333627558036E-2</v>
      </c>
      <c r="K18" s="215">
        <f t="shared" si="5"/>
        <v>3.1976417992896834E-2</v>
      </c>
      <c r="L18" s="52">
        <f t="shared" si="6"/>
        <v>-0.15323771178356535</v>
      </c>
      <c r="N18" s="40">
        <f t="shared" si="1"/>
        <v>6.632657352234828</v>
      </c>
      <c r="O18" s="143">
        <f t="shared" si="1"/>
        <v>3.6565918022101389</v>
      </c>
      <c r="P18" s="52">
        <f t="shared" si="7"/>
        <v>-0.44869882340928169</v>
      </c>
      <c r="Q18" s="2"/>
    </row>
    <row r="19" spans="1:17" ht="20.100000000000001" customHeight="1" x14ac:dyDescent="0.25">
      <c r="A19" s="8" t="s">
        <v>174</v>
      </c>
      <c r="B19" s="19">
        <v>8956.4599999999991</v>
      </c>
      <c r="C19" s="140">
        <v>9116.6199999999972</v>
      </c>
      <c r="D19" s="214">
        <f t="shared" si="2"/>
        <v>2.6379013138642108E-2</v>
      </c>
      <c r="E19" s="215">
        <f t="shared" si="3"/>
        <v>3.1272372795942478E-2</v>
      </c>
      <c r="F19" s="52">
        <f t="shared" si="4"/>
        <v>1.7882065012292586E-2</v>
      </c>
      <c r="H19" s="19">
        <v>2535.0050000000001</v>
      </c>
      <c r="I19" s="140">
        <v>2450.723</v>
      </c>
      <c r="J19" s="214">
        <f t="shared" si="0"/>
        <v>2.4377732674733883E-2</v>
      </c>
      <c r="K19" s="215">
        <f t="shared" si="5"/>
        <v>2.6915602886878064E-2</v>
      </c>
      <c r="L19" s="52">
        <f t="shared" si="6"/>
        <v>-3.3247271701633781E-2</v>
      </c>
      <c r="N19" s="40">
        <f t="shared" si="1"/>
        <v>2.8303648986318257</v>
      </c>
      <c r="O19" s="143">
        <f t="shared" si="1"/>
        <v>2.688192553819289</v>
      </c>
      <c r="P19" s="52">
        <f t="shared" si="7"/>
        <v>-5.0231100901958474E-2</v>
      </c>
      <c r="Q19" s="2"/>
    </row>
    <row r="20" spans="1:17" ht="20.100000000000001" customHeight="1" x14ac:dyDescent="0.25">
      <c r="A20" s="8" t="s">
        <v>176</v>
      </c>
      <c r="B20" s="19">
        <v>11225.87</v>
      </c>
      <c r="C20" s="140">
        <v>8810.32</v>
      </c>
      <c r="D20" s="214">
        <f t="shared" si="2"/>
        <v>3.3062992769764876E-2</v>
      </c>
      <c r="E20" s="215">
        <f t="shared" si="3"/>
        <v>3.0221684296542799E-2</v>
      </c>
      <c r="F20" s="52">
        <f t="shared" si="4"/>
        <v>-0.21517708649752768</v>
      </c>
      <c r="H20" s="19">
        <v>2140.1940000000004</v>
      </c>
      <c r="I20" s="140">
        <v>1791.2289999999998</v>
      </c>
      <c r="J20" s="214">
        <f t="shared" si="0"/>
        <v>2.0581054950214856E-2</v>
      </c>
      <c r="K20" s="215">
        <f t="shared" si="5"/>
        <v>1.9672565379057406E-2</v>
      </c>
      <c r="L20" s="52">
        <f t="shared" si="6"/>
        <v>-0.16305297557137369</v>
      </c>
      <c r="N20" s="40">
        <f t="shared" si="1"/>
        <v>1.9064838627206624</v>
      </c>
      <c r="O20" s="143">
        <f t="shared" si="1"/>
        <v>2.0331032244004756</v>
      </c>
      <c r="P20" s="52">
        <f t="shared" si="7"/>
        <v>6.6415123755162619E-2</v>
      </c>
      <c r="Q20" s="2"/>
    </row>
    <row r="21" spans="1:17" ht="20.100000000000001" customHeight="1" x14ac:dyDescent="0.25">
      <c r="A21" s="8" t="s">
        <v>177</v>
      </c>
      <c r="B21" s="19">
        <v>3490.1200000000003</v>
      </c>
      <c r="C21" s="140">
        <v>4439.9399999999996</v>
      </c>
      <c r="D21" s="214">
        <f t="shared" si="2"/>
        <v>1.0279275666439377E-2</v>
      </c>
      <c r="E21" s="215">
        <f t="shared" si="3"/>
        <v>1.5230146575333498E-2</v>
      </c>
      <c r="F21" s="52">
        <f t="shared" si="4"/>
        <v>0.27214537035975817</v>
      </c>
      <c r="H21" s="19">
        <v>1239.0259999999998</v>
      </c>
      <c r="I21" s="140">
        <v>1528.816</v>
      </c>
      <c r="J21" s="214">
        <f t="shared" si="0"/>
        <v>1.1915023680444345E-2</v>
      </c>
      <c r="K21" s="215">
        <f t="shared" si="5"/>
        <v>1.6790557049126065E-2</v>
      </c>
      <c r="L21" s="52">
        <f t="shared" si="6"/>
        <v>0.23388532605449783</v>
      </c>
      <c r="N21" s="40">
        <f t="shared" si="1"/>
        <v>3.5500956987152295</v>
      </c>
      <c r="O21" s="143">
        <f t="shared" si="1"/>
        <v>3.4433258107091542</v>
      </c>
      <c r="P21" s="52">
        <f t="shared" si="7"/>
        <v>-3.0075214041332739E-2</v>
      </c>
      <c r="Q21" s="2"/>
    </row>
    <row r="22" spans="1:17" ht="20.100000000000001" customHeight="1" x14ac:dyDescent="0.25">
      <c r="A22" s="8" t="s">
        <v>178</v>
      </c>
      <c r="B22" s="19">
        <v>575.45000000000005</v>
      </c>
      <c r="C22" s="140">
        <v>572.32000000000005</v>
      </c>
      <c r="D22" s="214">
        <f t="shared" si="2"/>
        <v>1.6948440690441988E-3</v>
      </c>
      <c r="E22" s="215">
        <f t="shared" si="3"/>
        <v>1.9632061442260186E-3</v>
      </c>
      <c r="F22" s="52">
        <f t="shared" si="4"/>
        <v>-5.4392214788426367E-3</v>
      </c>
      <c r="H22" s="19">
        <v>1353.9899999999998</v>
      </c>
      <c r="I22" s="140">
        <v>1516.4349999999999</v>
      </c>
      <c r="J22" s="214">
        <f t="shared" si="0"/>
        <v>1.3020568505491281E-2</v>
      </c>
      <c r="K22" s="215">
        <f t="shared" si="5"/>
        <v>1.6654580000988663E-2</v>
      </c>
      <c r="L22" s="52">
        <f t="shared" si="6"/>
        <v>0.11997503674325526</v>
      </c>
      <c r="N22" s="40">
        <f t="shared" si="1"/>
        <v>23.529237987661826</v>
      </c>
      <c r="O22" s="143">
        <f t="shared" si="1"/>
        <v>26.496278305842882</v>
      </c>
      <c r="P22" s="52">
        <f t="shared" si="7"/>
        <v>0.12610014483838794</v>
      </c>
      <c r="Q22" s="2"/>
    </row>
    <row r="23" spans="1:17" ht="20.100000000000001" customHeight="1" x14ac:dyDescent="0.25">
      <c r="A23" s="8" t="s">
        <v>181</v>
      </c>
      <c r="B23" s="19">
        <v>4056.64</v>
      </c>
      <c r="C23" s="140">
        <v>3582.87</v>
      </c>
      <c r="D23" s="214">
        <f t="shared" si="2"/>
        <v>1.1947818653657932E-2</v>
      </c>
      <c r="E23" s="215">
        <f t="shared" si="3"/>
        <v>1.2290174024956449E-2</v>
      </c>
      <c r="F23" s="52">
        <f t="shared" si="4"/>
        <v>-0.11678877100260314</v>
      </c>
      <c r="H23" s="19">
        <v>1289.4439999999997</v>
      </c>
      <c r="I23" s="140">
        <v>1123.1599999999999</v>
      </c>
      <c r="J23" s="214">
        <f t="shared" si="0"/>
        <v>1.239986553519206E-2</v>
      </c>
      <c r="K23" s="215">
        <f t="shared" si="5"/>
        <v>1.2335351052903966E-2</v>
      </c>
      <c r="L23" s="52">
        <f t="shared" si="6"/>
        <v>-0.12895790743917526</v>
      </c>
      <c r="N23" s="40">
        <f t="shared" si="1"/>
        <v>3.1786010097026107</v>
      </c>
      <c r="O23" s="143">
        <f t="shared" si="1"/>
        <v>3.1348053376203988</v>
      </c>
      <c r="P23" s="52">
        <f t="shared" si="7"/>
        <v>-1.3778285462229003E-2</v>
      </c>
      <c r="Q23" s="2"/>
    </row>
    <row r="24" spans="1:17" ht="20.100000000000001" customHeight="1" x14ac:dyDescent="0.25">
      <c r="A24" s="8" t="s">
        <v>179</v>
      </c>
      <c r="B24" s="19">
        <v>11540.869999999999</v>
      </c>
      <c r="C24" s="140">
        <v>5724.48</v>
      </c>
      <c r="D24" s="214">
        <f t="shared" si="2"/>
        <v>3.3990746495977268E-2</v>
      </c>
      <c r="E24" s="215">
        <f t="shared" si="3"/>
        <v>1.9636452174480984E-2</v>
      </c>
      <c r="F24" s="52">
        <f t="shared" si="4"/>
        <v>-0.50398193550399584</v>
      </c>
      <c r="H24" s="19">
        <v>2875.4470000000001</v>
      </c>
      <c r="I24" s="140">
        <v>1028.9459999999999</v>
      </c>
      <c r="J24" s="214">
        <f t="shared" si="0"/>
        <v>2.7651573975737923E-2</v>
      </c>
      <c r="K24" s="215">
        <f t="shared" si="5"/>
        <v>1.1300625133089964E-2</v>
      </c>
      <c r="L24" s="52">
        <f t="shared" si="6"/>
        <v>-0.64216137525748174</v>
      </c>
      <c r="N24" s="40">
        <f t="shared" si="1"/>
        <v>2.4915340004696356</v>
      </c>
      <c r="O24" s="143">
        <f t="shared" si="1"/>
        <v>1.7974488512493711</v>
      </c>
      <c r="P24" s="52">
        <f t="shared" si="7"/>
        <v>-0.27857743425914899</v>
      </c>
      <c r="Q24" s="2"/>
    </row>
    <row r="25" spans="1:17" ht="20.100000000000001" customHeight="1" x14ac:dyDescent="0.25">
      <c r="A25" s="8" t="s">
        <v>182</v>
      </c>
      <c r="B25" s="19">
        <v>11222.269999999999</v>
      </c>
      <c r="C25" s="140">
        <v>11843.730000000003</v>
      </c>
      <c r="D25" s="214">
        <f t="shared" si="2"/>
        <v>3.3052389870036732E-2</v>
      </c>
      <c r="E25" s="215">
        <f t="shared" si="3"/>
        <v>4.0627067910529127E-2</v>
      </c>
      <c r="F25" s="52">
        <f t="shared" si="4"/>
        <v>5.5377387997259435E-2</v>
      </c>
      <c r="H25" s="19">
        <v>1014.3829999999999</v>
      </c>
      <c r="I25" s="140">
        <v>1020.395</v>
      </c>
      <c r="J25" s="214">
        <f t="shared" si="0"/>
        <v>9.7547569349151486E-3</v>
      </c>
      <c r="K25" s="215">
        <f t="shared" si="5"/>
        <v>1.1206711900021317E-2</v>
      </c>
      <c r="L25" s="52">
        <f t="shared" si="6"/>
        <v>5.9267554759889094E-3</v>
      </c>
      <c r="N25" s="40">
        <f t="shared" si="1"/>
        <v>0.90390179526958447</v>
      </c>
      <c r="O25" s="143">
        <f t="shared" si="1"/>
        <v>0.8615486844093877</v>
      </c>
      <c r="P25" s="52">
        <f t="shared" si="7"/>
        <v>-4.68558764700375E-2</v>
      </c>
      <c r="Q25" s="2"/>
    </row>
    <row r="26" spans="1:17" ht="20.100000000000001" customHeight="1" x14ac:dyDescent="0.25">
      <c r="A26" s="8" t="s">
        <v>183</v>
      </c>
      <c r="B26" s="19">
        <v>3786.9399999999987</v>
      </c>
      <c r="C26" s="140">
        <v>2717.79</v>
      </c>
      <c r="D26" s="214">
        <f t="shared" si="2"/>
        <v>1.1153484749024651E-2</v>
      </c>
      <c r="E26" s="215">
        <f t="shared" si="3"/>
        <v>9.3227250956039124E-3</v>
      </c>
      <c r="F26" s="52">
        <f t="shared" si="4"/>
        <v>-0.2823255715696576</v>
      </c>
      <c r="H26" s="19">
        <v>1194.6680000000003</v>
      </c>
      <c r="I26" s="140">
        <v>1000.3079999999999</v>
      </c>
      <c r="J26" s="214">
        <f t="shared" si="0"/>
        <v>1.1488457474071642E-2</v>
      </c>
      <c r="K26" s="215">
        <f t="shared" si="5"/>
        <v>1.0986102016656807E-2</v>
      </c>
      <c r="L26" s="52">
        <f t="shared" si="6"/>
        <v>-0.16268955056969836</v>
      </c>
      <c r="N26" s="40">
        <f t="shared" si="1"/>
        <v>3.154705382181922</v>
      </c>
      <c r="O26" s="143">
        <f t="shared" si="1"/>
        <v>3.6805934233329278</v>
      </c>
      <c r="P26" s="52">
        <f t="shared" si="7"/>
        <v>0.16669957331713822</v>
      </c>
      <c r="Q26" s="2"/>
    </row>
    <row r="27" spans="1:17" ht="20.100000000000001" customHeight="1" x14ac:dyDescent="0.25">
      <c r="A27" s="8" t="s">
        <v>180</v>
      </c>
      <c r="B27" s="19">
        <v>3046.9</v>
      </c>
      <c r="C27" s="140">
        <v>2736.74</v>
      </c>
      <c r="D27" s="214">
        <f t="shared" si="2"/>
        <v>8.9738819949096681E-3</v>
      </c>
      <c r="E27" s="215">
        <f t="shared" si="3"/>
        <v>9.3877285140290638E-3</v>
      </c>
      <c r="F27" s="52">
        <f t="shared" si="4"/>
        <v>-0.10179526732088362</v>
      </c>
      <c r="H27" s="19">
        <v>950.35299999999995</v>
      </c>
      <c r="I27" s="140">
        <v>795.50800000000004</v>
      </c>
      <c r="J27" s="214">
        <f t="shared" si="0"/>
        <v>9.139016049527068E-3</v>
      </c>
      <c r="K27" s="215">
        <f t="shared" si="5"/>
        <v>8.7368410960090535E-3</v>
      </c>
      <c r="L27" s="52">
        <f t="shared" si="6"/>
        <v>-0.16293419392583589</v>
      </c>
      <c r="N27" s="40">
        <f t="shared" si="1"/>
        <v>3.1190816895861366</v>
      </c>
      <c r="O27" s="143">
        <f t="shared" si="1"/>
        <v>2.9067722911200922</v>
      </c>
      <c r="P27" s="52">
        <f t="shared" si="7"/>
        <v>-6.8067918571961247E-2</v>
      </c>
      <c r="Q27" s="2"/>
    </row>
    <row r="28" spans="1:17" ht="20.100000000000001" customHeight="1" x14ac:dyDescent="0.25">
      <c r="A28" s="8" t="s">
        <v>186</v>
      </c>
      <c r="B28" s="19">
        <v>1563.8700000000003</v>
      </c>
      <c r="C28" s="140">
        <v>1752.1799999999998</v>
      </c>
      <c r="D28" s="214">
        <f t="shared" si="2"/>
        <v>4.6059879994024703E-3</v>
      </c>
      <c r="E28" s="215">
        <f t="shared" si="3"/>
        <v>6.0104321739410556E-3</v>
      </c>
      <c r="F28" s="52">
        <f t="shared" si="4"/>
        <v>0.12041282203763705</v>
      </c>
      <c r="H28" s="19">
        <v>590.48000000000013</v>
      </c>
      <c r="I28" s="140">
        <v>779.15600000000006</v>
      </c>
      <c r="J28" s="214">
        <f t="shared" si="0"/>
        <v>5.6783176324215791E-3</v>
      </c>
      <c r="K28" s="215">
        <f t="shared" si="5"/>
        <v>8.5572516693760859E-3</v>
      </c>
      <c r="L28" s="52">
        <f t="shared" si="6"/>
        <v>0.31952987400081273</v>
      </c>
      <c r="N28" s="40">
        <f t="shared" si="1"/>
        <v>3.7757614123936136</v>
      </c>
      <c r="O28" s="143">
        <f t="shared" si="1"/>
        <v>4.4467805819036865</v>
      </c>
      <c r="P28" s="52">
        <f t="shared" si="7"/>
        <v>0.17771757699189095</v>
      </c>
      <c r="Q28" s="2"/>
    </row>
    <row r="29" spans="1:17" ht="20.100000000000001" customHeight="1" x14ac:dyDescent="0.25">
      <c r="A29" s="8" t="s">
        <v>185</v>
      </c>
      <c r="B29" s="19">
        <v>2573.69</v>
      </c>
      <c r="C29" s="140">
        <v>1765.83</v>
      </c>
      <c r="D29" s="214">
        <f t="shared" si="2"/>
        <v>7.5801602781446929E-3</v>
      </c>
      <c r="E29" s="215">
        <f t="shared" si="3"/>
        <v>6.0572552167644502E-3</v>
      </c>
      <c r="F29" s="52">
        <f t="shared" si="4"/>
        <v>-0.31389172744192195</v>
      </c>
      <c r="H29" s="19">
        <v>833.91600000000005</v>
      </c>
      <c r="I29" s="140">
        <v>769.37200000000018</v>
      </c>
      <c r="J29" s="214">
        <f t="shared" si="0"/>
        <v>8.0193062030186838E-3</v>
      </c>
      <c r="K29" s="215">
        <f t="shared" si="5"/>
        <v>8.449796743362329E-3</v>
      </c>
      <c r="L29" s="52">
        <f t="shared" si="6"/>
        <v>-7.7398682840957439E-2</v>
      </c>
      <c r="N29" s="40">
        <f t="shared" si="1"/>
        <v>3.240157128480897</v>
      </c>
      <c r="O29" s="143">
        <f t="shared" si="1"/>
        <v>4.3569992581392327</v>
      </c>
      <c r="P29" s="52">
        <f t="shared" si="7"/>
        <v>0.34468764488034315</v>
      </c>
      <c r="Q29" s="2"/>
    </row>
    <row r="30" spans="1:17" ht="20.100000000000001" customHeight="1" x14ac:dyDescent="0.25">
      <c r="A30" s="8" t="s">
        <v>197</v>
      </c>
      <c r="B30" s="19">
        <v>793.57999999999993</v>
      </c>
      <c r="C30" s="140">
        <v>1489.1499999999999</v>
      </c>
      <c r="D30" s="214">
        <f t="shared" si="2"/>
        <v>2.3372914350718479E-3</v>
      </c>
      <c r="E30" s="215">
        <f t="shared" si="3"/>
        <v>5.1081710051617546E-3</v>
      </c>
      <c r="F30" s="52">
        <f t="shared" si="4"/>
        <v>0.87649638347740622</v>
      </c>
      <c r="H30" s="19">
        <v>245.96</v>
      </c>
      <c r="I30" s="140">
        <v>443.26499999999999</v>
      </c>
      <c r="J30" s="214">
        <f t="shared" si="0"/>
        <v>2.3652604743097331E-3</v>
      </c>
      <c r="K30" s="215">
        <f t="shared" si="5"/>
        <v>4.8682550878463232E-3</v>
      </c>
      <c r="L30" s="52">
        <f t="shared" si="6"/>
        <v>0.80218328183444454</v>
      </c>
      <c r="N30" s="40">
        <f t="shared" ref="N30" si="8">(H30/B30)*10</f>
        <v>3.0993724640237912</v>
      </c>
      <c r="O30" s="143">
        <f t="shared" ref="O30" si="9">(I30/C30)*10</f>
        <v>2.9766309639727364</v>
      </c>
      <c r="P30" s="52">
        <f t="shared" ref="P30" si="10">(O30-N30)/N30</f>
        <v>-3.9602048955324459E-2</v>
      </c>
      <c r="Q30" s="2"/>
    </row>
    <row r="31" spans="1:17" ht="20.100000000000001" customHeight="1" x14ac:dyDescent="0.25">
      <c r="A31" s="8" t="s">
        <v>199</v>
      </c>
      <c r="B31" s="19">
        <v>1074.8799999999999</v>
      </c>
      <c r="C31" s="140">
        <v>402.76000000000005</v>
      </c>
      <c r="D31" s="214">
        <f t="shared" si="2"/>
        <v>3.1657902388291391E-3</v>
      </c>
      <c r="E31" s="215">
        <f t="shared" si="3"/>
        <v>1.3815713353516762E-3</v>
      </c>
      <c r="F31" s="52">
        <f t="shared" si="4"/>
        <v>-0.62529770765108661</v>
      </c>
      <c r="H31" s="19">
        <v>746.02399999999989</v>
      </c>
      <c r="I31" s="140">
        <v>414.83800000000002</v>
      </c>
      <c r="J31" s="214">
        <f t="shared" si="0"/>
        <v>7.1740977398212884E-3</v>
      </c>
      <c r="K31" s="215">
        <f t="shared" si="5"/>
        <v>4.5560493251937178E-3</v>
      </c>
      <c r="L31" s="52">
        <f t="shared" si="6"/>
        <v>-0.44393477957813676</v>
      </c>
      <c r="N31" s="40">
        <f t="shared" si="1"/>
        <v>6.9405328966954452</v>
      </c>
      <c r="O31" s="143">
        <f t="shared" si="1"/>
        <v>10.299880822325951</v>
      </c>
      <c r="P31" s="52">
        <f t="shared" si="7"/>
        <v>0.48401873107322529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27189.729999999807</v>
      </c>
      <c r="C32" s="140">
        <f>C33-SUM(C7:C31)</f>
        <v>24483.249999999767</v>
      </c>
      <c r="D32" s="214">
        <f t="shared" si="2"/>
        <v>8.0080550229234146E-2</v>
      </c>
      <c r="E32" s="215">
        <f t="shared" si="3"/>
        <v>8.3983902066363594E-2</v>
      </c>
      <c r="F32" s="52">
        <f t="shared" si="4"/>
        <v>-9.9540525043833053E-2</v>
      </c>
      <c r="H32" s="19">
        <f>H33-SUM(H7:H31)</f>
        <v>7088.0099999999802</v>
      </c>
      <c r="I32" s="140">
        <f>I33-SUM(I7:I31)</f>
        <v>6313.6239999999816</v>
      </c>
      <c r="J32" s="214">
        <f t="shared" si="0"/>
        <v>6.8161448587217788E-2</v>
      </c>
      <c r="K32" s="215">
        <f t="shared" si="5"/>
        <v>6.9340760404608001E-2</v>
      </c>
      <c r="L32" s="52">
        <f t="shared" si="6"/>
        <v>-0.10925294969956317</v>
      </c>
      <c r="N32" s="40">
        <f t="shared" si="1"/>
        <v>2.6068703146371925</v>
      </c>
      <c r="O32" s="143">
        <f t="shared" si="1"/>
        <v>2.5787524123635719</v>
      </c>
      <c r="P32" s="52">
        <f t="shared" si="7"/>
        <v>-1.0786076359741709E-2</v>
      </c>
      <c r="Q32" s="2"/>
    </row>
    <row r="33" spans="1:17" ht="26.25" customHeight="1" thickBot="1" x14ac:dyDescent="0.3">
      <c r="A33" s="35" t="s">
        <v>18</v>
      </c>
      <c r="B33" s="36">
        <v>339529.75999999989</v>
      </c>
      <c r="C33" s="148">
        <v>291523.12999999983</v>
      </c>
      <c r="D33" s="251">
        <f>SUM(D7:D32)</f>
        <v>0.99999999999999978</v>
      </c>
      <c r="E33" s="252">
        <f>SUM(E7:E32)</f>
        <v>1</v>
      </c>
      <c r="F33" s="57">
        <f t="shared" si="4"/>
        <v>-0.14139152338222158</v>
      </c>
      <c r="G33" s="56"/>
      <c r="H33" s="36">
        <v>103988.54700000001</v>
      </c>
      <c r="I33" s="148">
        <v>91052.131000000008</v>
      </c>
      <c r="J33" s="251">
        <f>SUM(J7:J32)</f>
        <v>0.99999999999999978</v>
      </c>
      <c r="K33" s="252">
        <f>SUM(K7:K32)</f>
        <v>0.99999999999999944</v>
      </c>
      <c r="L33" s="57">
        <f t="shared" si="6"/>
        <v>-0.1244023151895756</v>
      </c>
      <c r="M33" s="56"/>
      <c r="N33" s="37">
        <f t="shared" si="1"/>
        <v>3.0627226019892935</v>
      </c>
      <c r="O33" s="150">
        <f t="shared" si="1"/>
        <v>3.1233244168310099</v>
      </c>
      <c r="P33" s="57">
        <f t="shared" si="7"/>
        <v>1.9786909464916763E-2</v>
      </c>
      <c r="Q33" s="2"/>
    </row>
    <row r="35" spans="1:17" ht="15.75" thickBot="1" x14ac:dyDescent="0.3"/>
    <row r="36" spans="1:17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7" x14ac:dyDescent="0.25">
      <c r="A37" s="360"/>
      <c r="B37" s="350" t="str">
        <f>B5</f>
        <v>nov</v>
      </c>
      <c r="C37" s="352"/>
      <c r="D37" s="350" t="str">
        <f>B37</f>
        <v>nov</v>
      </c>
      <c r="E37" s="352"/>
      <c r="F37" s="131" t="str">
        <f>F5</f>
        <v>2023 /2022</v>
      </c>
      <c r="H37" s="353" t="str">
        <f>B37</f>
        <v>nov</v>
      </c>
      <c r="I37" s="352"/>
      <c r="J37" s="350" t="str">
        <f>B37</f>
        <v>nov</v>
      </c>
      <c r="K37" s="351"/>
      <c r="L37" s="131" t="str">
        <f>F37</f>
        <v>2023 /2022</v>
      </c>
      <c r="N37" s="353" t="str">
        <f>B37</f>
        <v>nov</v>
      </c>
      <c r="O37" s="351"/>
      <c r="P37" s="131" t="str">
        <f>F37</f>
        <v>2023 /2022</v>
      </c>
    </row>
    <row r="38" spans="1:17" ht="19.5" customHeight="1" thickBot="1" x14ac:dyDescent="0.3">
      <c r="A38" s="361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163</v>
      </c>
      <c r="B39" s="19">
        <v>35507.679999999993</v>
      </c>
      <c r="C39" s="147">
        <v>34392.410000000003</v>
      </c>
      <c r="D39" s="247">
        <f>B39/$B$62</f>
        <v>0.24130127171564517</v>
      </c>
      <c r="E39" s="246">
        <f>C39/$C$62</f>
        <v>0.24321957150246273</v>
      </c>
      <c r="F39" s="52">
        <f>(C39-B39)/B39</f>
        <v>-3.1409261320367587E-2</v>
      </c>
      <c r="H39" s="39">
        <v>10994.187999999998</v>
      </c>
      <c r="I39" s="147">
        <v>11677.438000000002</v>
      </c>
      <c r="J39" s="250">
        <f>H39/$H$62</f>
        <v>0.23557648999689132</v>
      </c>
      <c r="K39" s="246">
        <f>I39/$I$62</f>
        <v>0.25373650305849993</v>
      </c>
      <c r="L39" s="52">
        <f>(I39-H39)/H39</f>
        <v>6.214647229972816E-2</v>
      </c>
      <c r="N39" s="40">
        <f t="shared" ref="N39:O62" si="11">(H39/B39)*10</f>
        <v>3.0962845221090203</v>
      </c>
      <c r="O39" s="149">
        <f t="shared" si="11"/>
        <v>3.3953532189224314</v>
      </c>
      <c r="P39" s="52">
        <f>(O39-N39)/N39</f>
        <v>9.6589539713779857E-2</v>
      </c>
    </row>
    <row r="40" spans="1:17" ht="20.100000000000001" customHeight="1" x14ac:dyDescent="0.25">
      <c r="A40" s="38" t="s">
        <v>167</v>
      </c>
      <c r="B40" s="19">
        <v>18348.360000000004</v>
      </c>
      <c r="C40" s="140">
        <v>16822.770000000008</v>
      </c>
      <c r="D40" s="247">
        <f t="shared" ref="D40:D61" si="12">B40/$B$62</f>
        <v>0.12469084440032345</v>
      </c>
      <c r="E40" s="215">
        <f t="shared" ref="E40:E61" si="13">C40/$C$62</f>
        <v>0.1189688919992663</v>
      </c>
      <c r="F40" s="52">
        <f t="shared" ref="F40:F62" si="14">(C40-B40)/B40</f>
        <v>-8.3145850637331958E-2</v>
      </c>
      <c r="H40" s="19">
        <v>7658.6919999999991</v>
      </c>
      <c r="I40" s="140">
        <v>7461.7519999999995</v>
      </c>
      <c r="J40" s="247">
        <f t="shared" ref="J40:J62" si="15">H40/$H$62</f>
        <v>0.16410559645944489</v>
      </c>
      <c r="K40" s="215">
        <f t="shared" ref="K40:K62" si="16">I40/$I$62</f>
        <v>0.16213478154795322</v>
      </c>
      <c r="L40" s="52">
        <f t="shared" ref="L40:L62" si="17">(I40-H40)/H40</f>
        <v>-2.5714573715720598E-2</v>
      </c>
      <c r="N40" s="40">
        <f t="shared" si="11"/>
        <v>4.1740471627981997</v>
      </c>
      <c r="O40" s="143">
        <f t="shared" si="11"/>
        <v>4.4355073510486056</v>
      </c>
      <c r="P40" s="52">
        <f t="shared" ref="P40:P62" si="18">(O40-N40)/N40</f>
        <v>6.263949065566575E-2</v>
      </c>
    </row>
    <row r="41" spans="1:17" ht="20.100000000000001" customHeight="1" x14ac:dyDescent="0.25">
      <c r="A41" s="38" t="s">
        <v>171</v>
      </c>
      <c r="B41" s="19">
        <v>16632.200000000004</v>
      </c>
      <c r="C41" s="140">
        <v>13996.669999999995</v>
      </c>
      <c r="D41" s="247">
        <f t="shared" si="12"/>
        <v>0.11302825223807794</v>
      </c>
      <c r="E41" s="215">
        <f t="shared" si="13"/>
        <v>9.898300467636241E-2</v>
      </c>
      <c r="F41" s="52">
        <f t="shared" si="14"/>
        <v>-0.15845949423407663</v>
      </c>
      <c r="H41" s="19">
        <v>5818.8240000000014</v>
      </c>
      <c r="I41" s="140">
        <v>5427.9810000000007</v>
      </c>
      <c r="J41" s="247">
        <f t="shared" si="15"/>
        <v>0.12468207145718006</v>
      </c>
      <c r="K41" s="215">
        <f t="shared" si="16"/>
        <v>0.11794341512307575</v>
      </c>
      <c r="L41" s="52">
        <f t="shared" si="17"/>
        <v>-6.7168726876771084E-2</v>
      </c>
      <c r="N41" s="40">
        <f t="shared" si="11"/>
        <v>3.49852935871382</v>
      </c>
      <c r="O41" s="143">
        <f t="shared" si="11"/>
        <v>3.878051708013408</v>
      </c>
      <c r="P41" s="52">
        <f t="shared" si="18"/>
        <v>0.10848053864527624</v>
      </c>
    </row>
    <row r="42" spans="1:17" ht="20.100000000000001" customHeight="1" x14ac:dyDescent="0.25">
      <c r="A42" s="38" t="s">
        <v>169</v>
      </c>
      <c r="B42" s="19">
        <v>15789.05</v>
      </c>
      <c r="C42" s="140">
        <v>17684.390000000003</v>
      </c>
      <c r="D42" s="247">
        <f t="shared" si="12"/>
        <v>0.10729841668568342</v>
      </c>
      <c r="E42" s="215">
        <f t="shared" si="13"/>
        <v>0.12506217965191846</v>
      </c>
      <c r="F42" s="52">
        <f t="shared" si="14"/>
        <v>0.12004142111146673</v>
      </c>
      <c r="H42" s="19">
        <v>4167.2840000000015</v>
      </c>
      <c r="I42" s="140">
        <v>4885.8090000000002</v>
      </c>
      <c r="J42" s="247">
        <f t="shared" si="15"/>
        <v>8.9293919436360891E-2</v>
      </c>
      <c r="K42" s="215">
        <f t="shared" si="16"/>
        <v>0.10616267800109462</v>
      </c>
      <c r="L42" s="52">
        <f t="shared" si="17"/>
        <v>0.1724204541855075</v>
      </c>
      <c r="N42" s="40">
        <f t="shared" si="11"/>
        <v>2.6393506892434959</v>
      </c>
      <c r="O42" s="143">
        <f t="shared" si="11"/>
        <v>2.7627806217799988</v>
      </c>
      <c r="P42" s="52">
        <f t="shared" si="18"/>
        <v>4.6765264290014083E-2</v>
      </c>
    </row>
    <row r="43" spans="1:17" ht="20.100000000000001" customHeight="1" x14ac:dyDescent="0.25">
      <c r="A43" s="38" t="s">
        <v>172</v>
      </c>
      <c r="B43" s="19">
        <v>18914.91</v>
      </c>
      <c r="C43" s="140">
        <v>17668.399999999998</v>
      </c>
      <c r="D43" s="247">
        <f t="shared" si="12"/>
        <v>0.12854097585049135</v>
      </c>
      <c r="E43" s="215">
        <f t="shared" si="13"/>
        <v>0.12494910002335141</v>
      </c>
      <c r="F43" s="52">
        <f t="shared" si="14"/>
        <v>-6.5900921548133304E-2</v>
      </c>
      <c r="H43" s="19">
        <v>4323.26</v>
      </c>
      <c r="I43" s="140">
        <v>4088.8980000000001</v>
      </c>
      <c r="J43" s="247">
        <f t="shared" si="15"/>
        <v>9.2636074273421604E-2</v>
      </c>
      <c r="K43" s="215">
        <f t="shared" si="16"/>
        <v>8.8846772715290304E-2</v>
      </c>
      <c r="L43" s="52">
        <f t="shared" si="17"/>
        <v>-5.420955482668173E-2</v>
      </c>
      <c r="N43" s="40">
        <f t="shared" si="11"/>
        <v>2.2856360405627099</v>
      </c>
      <c r="O43" s="143">
        <f t="shared" si="11"/>
        <v>2.3142435081841031</v>
      </c>
      <c r="P43" s="52">
        <f t="shared" si="18"/>
        <v>1.2516195541942114E-2</v>
      </c>
    </row>
    <row r="44" spans="1:17" ht="20.100000000000001" customHeight="1" x14ac:dyDescent="0.25">
      <c r="A44" s="38" t="s">
        <v>175</v>
      </c>
      <c r="B44" s="19">
        <v>5184.0699999999988</v>
      </c>
      <c r="C44" s="140">
        <v>7962.3900000000021</v>
      </c>
      <c r="D44" s="247">
        <f t="shared" si="12"/>
        <v>3.5229637184488669E-2</v>
      </c>
      <c r="E44" s="215">
        <f t="shared" si="13"/>
        <v>5.6309199731437679E-2</v>
      </c>
      <c r="F44" s="52">
        <f t="shared" si="14"/>
        <v>0.53593412125993745</v>
      </c>
      <c r="H44" s="19">
        <v>3438.4159999999993</v>
      </c>
      <c r="I44" s="140">
        <v>2911.5209999999997</v>
      </c>
      <c r="J44" s="247">
        <f t="shared" si="15"/>
        <v>7.3676198044744276E-2</v>
      </c>
      <c r="K44" s="215">
        <f t="shared" si="16"/>
        <v>6.326380470796647E-2</v>
      </c>
      <c r="L44" s="52">
        <f t="shared" si="17"/>
        <v>-0.15323771178356535</v>
      </c>
      <c r="N44" s="40">
        <f t="shared" si="11"/>
        <v>6.632657352234828</v>
      </c>
      <c r="O44" s="143">
        <f t="shared" si="11"/>
        <v>3.6565918022101389</v>
      </c>
      <c r="P44" s="52">
        <f t="shared" si="18"/>
        <v>-0.44869882340928169</v>
      </c>
    </row>
    <row r="45" spans="1:17" ht="20.100000000000001" customHeight="1" x14ac:dyDescent="0.25">
      <c r="A45" s="38" t="s">
        <v>174</v>
      </c>
      <c r="B45" s="19">
        <v>8956.4599999999991</v>
      </c>
      <c r="C45" s="140">
        <v>9116.6199999999972</v>
      </c>
      <c r="D45" s="247">
        <f t="shared" si="12"/>
        <v>6.0865851783904426E-2</v>
      </c>
      <c r="E45" s="215">
        <f t="shared" si="13"/>
        <v>6.4471795083589106E-2</v>
      </c>
      <c r="F45" s="52">
        <f t="shared" si="14"/>
        <v>1.7882065012292586E-2</v>
      </c>
      <c r="H45" s="19">
        <v>2535.0050000000001</v>
      </c>
      <c r="I45" s="140">
        <v>2450.723</v>
      </c>
      <c r="J45" s="247">
        <f t="shared" si="15"/>
        <v>5.431847991180154E-2</v>
      </c>
      <c r="K45" s="215">
        <f t="shared" si="16"/>
        <v>5.3251225481568479E-2</v>
      </c>
      <c r="L45" s="52">
        <f t="shared" si="17"/>
        <v>-3.3247271701633781E-2</v>
      </c>
      <c r="N45" s="40">
        <f t="shared" si="11"/>
        <v>2.8303648986318257</v>
      </c>
      <c r="O45" s="143">
        <f t="shared" si="11"/>
        <v>2.688192553819289</v>
      </c>
      <c r="P45" s="52">
        <f t="shared" si="18"/>
        <v>-5.0231100901958474E-2</v>
      </c>
    </row>
    <row r="46" spans="1:17" ht="20.100000000000001" customHeight="1" x14ac:dyDescent="0.25">
      <c r="A46" s="38" t="s">
        <v>176</v>
      </c>
      <c r="B46" s="19">
        <v>11225.87</v>
      </c>
      <c r="C46" s="140">
        <v>8810.32</v>
      </c>
      <c r="D46" s="247">
        <f t="shared" si="12"/>
        <v>7.6288191938040165E-2</v>
      </c>
      <c r="E46" s="215">
        <f t="shared" si="13"/>
        <v>6.2305673117980888E-2</v>
      </c>
      <c r="F46" s="52">
        <f t="shared" si="14"/>
        <v>-0.21517708649752768</v>
      </c>
      <c r="H46" s="19">
        <v>2140.1940000000004</v>
      </c>
      <c r="I46" s="140">
        <v>1791.2289999999998</v>
      </c>
      <c r="J46" s="247">
        <f t="shared" si="15"/>
        <v>4.5858720119431012E-2</v>
      </c>
      <c r="K46" s="215">
        <f t="shared" si="16"/>
        <v>3.8921224213476761E-2</v>
      </c>
      <c r="L46" s="52">
        <f t="shared" si="17"/>
        <v>-0.16305297557137369</v>
      </c>
      <c r="N46" s="40">
        <f t="shared" si="11"/>
        <v>1.9064838627206624</v>
      </c>
      <c r="O46" s="143">
        <f t="shared" si="11"/>
        <v>2.0331032244004756</v>
      </c>
      <c r="P46" s="52">
        <f t="shared" si="18"/>
        <v>6.6415123755162619E-2</v>
      </c>
    </row>
    <row r="47" spans="1:17" ht="20.100000000000001" customHeight="1" x14ac:dyDescent="0.25">
      <c r="A47" s="38" t="s">
        <v>181</v>
      </c>
      <c r="B47" s="19">
        <v>4056.64</v>
      </c>
      <c r="C47" s="140">
        <v>3582.87</v>
      </c>
      <c r="D47" s="247">
        <f t="shared" si="12"/>
        <v>2.7567906179523836E-2</v>
      </c>
      <c r="E47" s="215">
        <f t="shared" si="13"/>
        <v>2.5337686604370805E-2</v>
      </c>
      <c r="F47" s="52">
        <f t="shared" si="14"/>
        <v>-0.11678877100260314</v>
      </c>
      <c r="H47" s="19">
        <v>1289.4439999999997</v>
      </c>
      <c r="I47" s="140">
        <v>1123.1599999999999</v>
      </c>
      <c r="J47" s="247">
        <f t="shared" si="15"/>
        <v>2.7629388506686579E-2</v>
      </c>
      <c r="K47" s="215">
        <f t="shared" si="16"/>
        <v>2.4404898640882078E-2</v>
      </c>
      <c r="L47" s="52">
        <f t="shared" si="17"/>
        <v>-0.12895790743917526</v>
      </c>
      <c r="N47" s="40">
        <f t="shared" si="11"/>
        <v>3.1786010097026107</v>
      </c>
      <c r="O47" s="143">
        <f t="shared" si="11"/>
        <v>3.1348053376203988</v>
      </c>
      <c r="P47" s="52">
        <f t="shared" si="18"/>
        <v>-1.3778285462229003E-2</v>
      </c>
    </row>
    <row r="48" spans="1:17" ht="20.100000000000001" customHeight="1" x14ac:dyDescent="0.25">
      <c r="A48" s="38" t="s">
        <v>180</v>
      </c>
      <c r="B48" s="19">
        <v>3046.9</v>
      </c>
      <c r="C48" s="140">
        <v>2736.74</v>
      </c>
      <c r="D48" s="247">
        <f t="shared" si="12"/>
        <v>2.0705966844085544E-2</v>
      </c>
      <c r="E48" s="215">
        <f t="shared" si="13"/>
        <v>1.9353942631925174E-2</v>
      </c>
      <c r="F48" s="52">
        <f t="shared" si="14"/>
        <v>-0.10179526732088362</v>
      </c>
      <c r="H48" s="19">
        <v>950.35299999999995</v>
      </c>
      <c r="I48" s="140">
        <v>795.50800000000004</v>
      </c>
      <c r="J48" s="247">
        <f t="shared" si="15"/>
        <v>2.036356154706611E-2</v>
      </c>
      <c r="K48" s="215">
        <f t="shared" si="16"/>
        <v>1.7285419804845992E-2</v>
      </c>
      <c r="L48" s="52">
        <f t="shared" si="17"/>
        <v>-0.16293419392583589</v>
      </c>
      <c r="N48" s="40">
        <f t="shared" si="11"/>
        <v>3.1190816895861366</v>
      </c>
      <c r="O48" s="143">
        <f t="shared" si="11"/>
        <v>2.9067722911200922</v>
      </c>
      <c r="P48" s="52">
        <f t="shared" si="18"/>
        <v>-6.8067918571961247E-2</v>
      </c>
    </row>
    <row r="49" spans="1:16" ht="20.100000000000001" customHeight="1" x14ac:dyDescent="0.25">
      <c r="A49" s="38" t="s">
        <v>186</v>
      </c>
      <c r="B49" s="19">
        <v>1563.8700000000003</v>
      </c>
      <c r="C49" s="140">
        <v>1752.1799999999998</v>
      </c>
      <c r="D49" s="247">
        <f t="shared" si="12"/>
        <v>1.0627667586222083E-2</v>
      </c>
      <c r="E49" s="215">
        <f t="shared" si="13"/>
        <v>1.2391235996406912E-2</v>
      </c>
      <c r="F49" s="52">
        <f t="shared" si="14"/>
        <v>0.12041282203763705</v>
      </c>
      <c r="H49" s="19">
        <v>590.48000000000013</v>
      </c>
      <c r="I49" s="140">
        <v>779.15600000000006</v>
      </c>
      <c r="J49" s="247">
        <f t="shared" si="15"/>
        <v>1.2652431067520805E-2</v>
      </c>
      <c r="K49" s="215">
        <f t="shared" si="16"/>
        <v>1.6930110763769293E-2</v>
      </c>
      <c r="L49" s="52">
        <f t="shared" si="17"/>
        <v>0.31952987400081273</v>
      </c>
      <c r="N49" s="40">
        <f t="shared" si="11"/>
        <v>3.7757614123936136</v>
      </c>
      <c r="O49" s="143">
        <f t="shared" si="11"/>
        <v>4.4467805819036865</v>
      </c>
      <c r="P49" s="52">
        <f t="shared" si="18"/>
        <v>0.17771757699189095</v>
      </c>
    </row>
    <row r="50" spans="1:16" ht="20.100000000000001" customHeight="1" x14ac:dyDescent="0.25">
      <c r="A50" s="38" t="s">
        <v>185</v>
      </c>
      <c r="B50" s="19">
        <v>2573.69</v>
      </c>
      <c r="C50" s="140">
        <v>1765.83</v>
      </c>
      <c r="D50" s="247">
        <f t="shared" si="12"/>
        <v>1.7490150581559789E-2</v>
      </c>
      <c r="E50" s="215">
        <f t="shared" si="13"/>
        <v>1.2487767386647045E-2</v>
      </c>
      <c r="F50" s="52">
        <f t="shared" si="14"/>
        <v>-0.31389172744192195</v>
      </c>
      <c r="H50" s="19">
        <v>833.91600000000005</v>
      </c>
      <c r="I50" s="140">
        <v>769.37200000000018</v>
      </c>
      <c r="J50" s="247">
        <f t="shared" si="15"/>
        <v>1.7868623333733027E-2</v>
      </c>
      <c r="K50" s="215">
        <f t="shared" si="16"/>
        <v>1.671751636199004E-2</v>
      </c>
      <c r="L50" s="52">
        <f t="shared" si="17"/>
        <v>-7.7398682840957439E-2</v>
      </c>
      <c r="N50" s="40">
        <f t="shared" si="11"/>
        <v>3.240157128480897</v>
      </c>
      <c r="O50" s="143">
        <f t="shared" si="11"/>
        <v>4.3569992581392327</v>
      </c>
      <c r="P50" s="52">
        <f t="shared" si="18"/>
        <v>0.34468764488034315</v>
      </c>
    </row>
    <row r="51" spans="1:16" ht="20.100000000000001" customHeight="1" x14ac:dyDescent="0.25">
      <c r="A51" s="38" t="s">
        <v>189</v>
      </c>
      <c r="B51" s="19">
        <v>669.59000000000015</v>
      </c>
      <c r="C51" s="140">
        <v>450.55</v>
      </c>
      <c r="D51" s="247">
        <f t="shared" si="12"/>
        <v>4.5503654006141458E-3</v>
      </c>
      <c r="E51" s="215">
        <f t="shared" si="13"/>
        <v>3.1862430675964428E-3</v>
      </c>
      <c r="F51" s="52">
        <f t="shared" si="14"/>
        <v>-0.32712555444376423</v>
      </c>
      <c r="H51" s="19">
        <v>357.90699999999998</v>
      </c>
      <c r="I51" s="140">
        <v>304.69</v>
      </c>
      <c r="J51" s="247">
        <f t="shared" si="15"/>
        <v>7.6690042780164745E-3</v>
      </c>
      <c r="K51" s="215">
        <f t="shared" si="16"/>
        <v>6.62054254682357E-3</v>
      </c>
      <c r="L51" s="52">
        <f t="shared" si="17"/>
        <v>-0.14868946402277683</v>
      </c>
      <c r="N51" s="40">
        <f t="shared" si="11"/>
        <v>5.3451664451380676</v>
      </c>
      <c r="O51" s="143">
        <f t="shared" si="11"/>
        <v>6.7626234602152921</v>
      </c>
      <c r="P51" s="52">
        <f t="shared" si="18"/>
        <v>0.2651848225168994</v>
      </c>
    </row>
    <row r="52" spans="1:16" ht="20.100000000000001" customHeight="1" x14ac:dyDescent="0.25">
      <c r="A52" s="38" t="s">
        <v>188</v>
      </c>
      <c r="B52" s="19">
        <v>1204.1999999999998</v>
      </c>
      <c r="C52" s="140">
        <v>882.8</v>
      </c>
      <c r="D52" s="247">
        <f t="shared" si="12"/>
        <v>8.1834406359407291E-3</v>
      </c>
      <c r="E52" s="215">
        <f t="shared" si="13"/>
        <v>6.2430704252006202E-3</v>
      </c>
      <c r="F52" s="52">
        <f t="shared" si="14"/>
        <v>-0.26689918618169733</v>
      </c>
      <c r="H52" s="19">
        <v>376.66199999999992</v>
      </c>
      <c r="I52" s="140">
        <v>284.49799999999999</v>
      </c>
      <c r="J52" s="247">
        <f t="shared" si="15"/>
        <v>8.0708745270873187E-3</v>
      </c>
      <c r="K52" s="215">
        <f t="shared" si="16"/>
        <v>6.1817949833805246E-3</v>
      </c>
      <c r="L52" s="52">
        <f t="shared" si="17"/>
        <v>-0.24468621735136528</v>
      </c>
      <c r="N52" s="40">
        <f t="shared" ref="N52:N53" si="19">(H52/B52)*10</f>
        <v>3.1279023418036864</v>
      </c>
      <c r="O52" s="143">
        <f t="shared" ref="O52:O53" si="20">(I52/C52)*10</f>
        <v>3.2226778432260987</v>
      </c>
      <c r="P52" s="52">
        <f t="shared" ref="P52:P53" si="21">(O52-N52)/N52</f>
        <v>3.030001933108966E-2</v>
      </c>
    </row>
    <row r="53" spans="1:16" ht="20.100000000000001" customHeight="1" x14ac:dyDescent="0.25">
      <c r="A53" s="38" t="s">
        <v>187</v>
      </c>
      <c r="B53" s="19">
        <v>579.88000000000011</v>
      </c>
      <c r="C53" s="140">
        <v>1212.26</v>
      </c>
      <c r="D53" s="247">
        <f t="shared" si="12"/>
        <v>3.9407187809079149E-3</v>
      </c>
      <c r="E53" s="215">
        <f t="shared" si="13"/>
        <v>8.5729775188646395E-3</v>
      </c>
      <c r="F53" s="52">
        <f t="shared" si="14"/>
        <v>1.0905359729599224</v>
      </c>
      <c r="H53" s="19">
        <v>188.57299999999998</v>
      </c>
      <c r="I53" s="140">
        <v>280.38200000000001</v>
      </c>
      <c r="J53" s="247">
        <f t="shared" si="15"/>
        <v>4.0406226861123161E-3</v>
      </c>
      <c r="K53" s="215">
        <f t="shared" si="16"/>
        <v>6.0923593172190959E-3</v>
      </c>
      <c r="L53" s="52">
        <f t="shared" si="17"/>
        <v>0.48686185190881004</v>
      </c>
      <c r="N53" s="40">
        <f t="shared" si="19"/>
        <v>3.2519314340898111</v>
      </c>
      <c r="O53" s="143">
        <f t="shared" si="20"/>
        <v>2.3128866744757728</v>
      </c>
      <c r="P53" s="52">
        <f t="shared" si="21"/>
        <v>-0.28876523956504307</v>
      </c>
    </row>
    <row r="54" spans="1:16" ht="20.100000000000001" customHeight="1" x14ac:dyDescent="0.25">
      <c r="A54" s="38" t="s">
        <v>191</v>
      </c>
      <c r="B54" s="19">
        <v>526.98</v>
      </c>
      <c r="C54" s="140">
        <v>531.44999999999993</v>
      </c>
      <c r="D54" s="247">
        <f t="shared" si="12"/>
        <v>3.581223672419902E-3</v>
      </c>
      <c r="E54" s="215">
        <f t="shared" si="13"/>
        <v>3.7583595123163449E-3</v>
      </c>
      <c r="F54" s="52">
        <f t="shared" si="14"/>
        <v>8.4822953432766197E-3</v>
      </c>
      <c r="H54" s="19">
        <v>276.03000000000003</v>
      </c>
      <c r="I54" s="140">
        <v>263.60400000000004</v>
      </c>
      <c r="J54" s="247">
        <f t="shared" si="15"/>
        <v>5.9145958331658444E-3</v>
      </c>
      <c r="K54" s="215">
        <f t="shared" si="16"/>
        <v>5.7277938150673818E-3</v>
      </c>
      <c r="L54" s="52">
        <f t="shared" si="17"/>
        <v>-4.5016845995000491E-2</v>
      </c>
      <c r="N54" s="40">
        <f t="shared" ref="N54" si="22">(H54/B54)*10</f>
        <v>5.2379596948650811</v>
      </c>
      <c r="O54" s="143">
        <f t="shared" ref="O54" si="23">(I54/C54)*10</f>
        <v>4.9600903189387537</v>
      </c>
      <c r="P54" s="52">
        <f t="shared" ref="P54" si="24">(O54-N54)/N54</f>
        <v>-5.304916267277323E-2</v>
      </c>
    </row>
    <row r="55" spans="1:16" ht="20.100000000000001" customHeight="1" x14ac:dyDescent="0.25">
      <c r="A55" s="38" t="s">
        <v>192</v>
      </c>
      <c r="B55" s="19">
        <v>916.21000000000015</v>
      </c>
      <c r="C55" s="140">
        <v>700.5100000000001</v>
      </c>
      <c r="D55" s="247">
        <f t="shared" si="12"/>
        <v>6.226332955535009E-3</v>
      </c>
      <c r="E55" s="215">
        <f t="shared" si="13"/>
        <v>4.9539343719498044E-3</v>
      </c>
      <c r="F55" s="52">
        <f t="shared" si="14"/>
        <v>-0.23542637604915906</v>
      </c>
      <c r="H55" s="19">
        <v>242.71600000000001</v>
      </c>
      <c r="I55" s="140">
        <v>258.33100000000002</v>
      </c>
      <c r="J55" s="247">
        <f t="shared" si="15"/>
        <v>5.2007645627021731E-3</v>
      </c>
      <c r="K55" s="215">
        <f t="shared" si="16"/>
        <v>5.6132179482867167E-3</v>
      </c>
      <c r="L55" s="52">
        <f t="shared" si="17"/>
        <v>6.4334448491240828E-2</v>
      </c>
      <c r="N55" s="40">
        <f t="shared" si="11"/>
        <v>2.6491306578186218</v>
      </c>
      <c r="O55" s="143">
        <f t="shared" si="11"/>
        <v>3.6877560634394939</v>
      </c>
      <c r="P55" s="52">
        <f t="shared" si="18"/>
        <v>0.39206273294051464</v>
      </c>
    </row>
    <row r="56" spans="1:16" ht="20.100000000000001" customHeight="1" x14ac:dyDescent="0.25">
      <c r="A56" s="38" t="s">
        <v>193</v>
      </c>
      <c r="B56" s="19">
        <v>155.71</v>
      </c>
      <c r="C56" s="140">
        <v>377.56</v>
      </c>
      <c r="D56" s="247">
        <f t="shared" si="12"/>
        <v>1.0581660367234107E-3</v>
      </c>
      <c r="E56" s="215">
        <f t="shared" si="13"/>
        <v>2.67006532593877E-3</v>
      </c>
      <c r="F56" s="52">
        <f t="shared" si="14"/>
        <v>1.4247639843298439</v>
      </c>
      <c r="H56" s="19">
        <v>72.724000000000004</v>
      </c>
      <c r="I56" s="140">
        <v>128.07400000000001</v>
      </c>
      <c r="J56" s="247">
        <f t="shared" si="15"/>
        <v>1.5582837639791067E-3</v>
      </c>
      <c r="K56" s="215">
        <f t="shared" si="16"/>
        <v>2.7828920087363614E-3</v>
      </c>
      <c r="L56" s="52">
        <f t="shared" si="17"/>
        <v>0.76109674935372096</v>
      </c>
      <c r="N56" s="40">
        <f t="shared" ref="N56" si="25">(H56/B56)*10</f>
        <v>4.6704771690963973</v>
      </c>
      <c r="O56" s="143">
        <f t="shared" ref="O56" si="26">(I56/C56)*10</f>
        <v>3.3921495921178098</v>
      </c>
      <c r="P56" s="52">
        <f t="shared" ref="P56" si="27">(O56-N56)/N56</f>
        <v>-0.27370384881378346</v>
      </c>
    </row>
    <row r="57" spans="1:16" ht="20.100000000000001" customHeight="1" x14ac:dyDescent="0.25">
      <c r="A57" s="38" t="s">
        <v>190</v>
      </c>
      <c r="B57" s="19">
        <v>569.09</v>
      </c>
      <c r="C57" s="140">
        <v>465.97999999999996</v>
      </c>
      <c r="D57" s="247">
        <f t="shared" si="12"/>
        <v>3.8673926519743485E-3</v>
      </c>
      <c r="E57" s="215">
        <f t="shared" si="13"/>
        <v>3.2953624339997563E-3</v>
      </c>
      <c r="F57" s="52">
        <f t="shared" si="14"/>
        <v>-0.18118399550159037</v>
      </c>
      <c r="H57" s="19">
        <v>174.09200000000004</v>
      </c>
      <c r="I57" s="140">
        <v>127.06599999999999</v>
      </c>
      <c r="J57" s="247">
        <f t="shared" si="15"/>
        <v>3.7303329992664142E-3</v>
      </c>
      <c r="K57" s="215">
        <f t="shared" si="16"/>
        <v>2.7609893966151948E-3</v>
      </c>
      <c r="L57" s="52">
        <f t="shared" si="17"/>
        <v>-0.27012154493026702</v>
      </c>
      <c r="N57" s="40">
        <f t="shared" ref="N57" si="28">(H57/B57)*10</f>
        <v>3.0591294874272967</v>
      </c>
      <c r="O57" s="143">
        <f t="shared" ref="O57" si="29">(I57/C57)*10</f>
        <v>2.7268552298381903</v>
      </c>
      <c r="P57" s="52">
        <f t="shared" ref="P57" si="30">(O57-N57)/N57</f>
        <v>-0.10861725826079575</v>
      </c>
    </row>
    <row r="58" spans="1:16" ht="20.100000000000001" customHeight="1" x14ac:dyDescent="0.25">
      <c r="A58" s="38" t="s">
        <v>194</v>
      </c>
      <c r="B58" s="19">
        <v>521.04</v>
      </c>
      <c r="C58" s="140">
        <v>219.32</v>
      </c>
      <c r="D58" s="247">
        <f t="shared" si="12"/>
        <v>3.5408569248883558E-3</v>
      </c>
      <c r="E58" s="215">
        <f t="shared" si="13"/>
        <v>1.5510083888253285E-3</v>
      </c>
      <c r="F58" s="52">
        <f t="shared" si="14"/>
        <v>-0.57907262398280357</v>
      </c>
      <c r="H58" s="19">
        <v>110.54700000000001</v>
      </c>
      <c r="I58" s="140">
        <v>49.474999999999994</v>
      </c>
      <c r="J58" s="247">
        <f t="shared" si="15"/>
        <v>2.3687310276744723E-3</v>
      </c>
      <c r="K58" s="215">
        <f t="shared" si="16"/>
        <v>1.075031482832046E-3</v>
      </c>
      <c r="L58" s="52">
        <f t="shared" si="17"/>
        <v>-0.55245280288022303</v>
      </c>
      <c r="N58" s="40">
        <f t="shared" ref="N58" si="31">(H58/B58)*10</f>
        <v>2.1216605251036391</v>
      </c>
      <c r="O58" s="143">
        <f t="shared" ref="O58" si="32">(I58/C58)*10</f>
        <v>2.2558362210468719</v>
      </c>
      <c r="P58" s="52">
        <f t="shared" ref="P58" si="33">(O58-N58)/N58</f>
        <v>6.3240888141932378E-2</v>
      </c>
    </row>
    <row r="59" spans="1:16" ht="20.100000000000001" customHeight="1" x14ac:dyDescent="0.25">
      <c r="A59" s="38" t="s">
        <v>212</v>
      </c>
      <c r="B59" s="19">
        <v>36.359999999999992</v>
      </c>
      <c r="C59" s="140">
        <v>64.459999999999994</v>
      </c>
      <c r="D59" s="247">
        <f t="shared" si="12"/>
        <v>2.4709342428401004E-4</v>
      </c>
      <c r="E59" s="215">
        <f t="shared" si="13"/>
        <v>4.5585446262849113E-4</v>
      </c>
      <c r="F59" s="52">
        <f t="shared" si="14"/>
        <v>0.77282728272827306</v>
      </c>
      <c r="H59" s="19">
        <v>25.042999999999999</v>
      </c>
      <c r="I59" s="140">
        <v>39.137</v>
      </c>
      <c r="J59" s="247">
        <f t="shared" si="15"/>
        <v>5.3660552639195813E-4</v>
      </c>
      <c r="K59" s="215">
        <f t="shared" si="16"/>
        <v>8.5039933589889415E-4</v>
      </c>
      <c r="L59" s="52">
        <f t="shared" si="17"/>
        <v>0.56279199776384625</v>
      </c>
      <c r="N59" s="40">
        <f t="shared" ref="N59" si="34">(H59/B59)*10</f>
        <v>6.8875137513751383</v>
      </c>
      <c r="O59" s="143">
        <f t="shared" ref="O59" si="35">(I59/C59)*10</f>
        <v>6.0715172199813852</v>
      </c>
      <c r="P59" s="52">
        <f t="shared" ref="P59" si="36">(O59-N59)/N59</f>
        <v>-0.11847475894052974</v>
      </c>
    </row>
    <row r="60" spans="1:16" ht="20.100000000000001" customHeight="1" x14ac:dyDescent="0.25">
      <c r="A60" s="38" t="s">
        <v>213</v>
      </c>
      <c r="B60" s="19">
        <v>7.86</v>
      </c>
      <c r="C60" s="140">
        <v>85.600000000000009</v>
      </c>
      <c r="D60" s="247">
        <f t="shared" si="12"/>
        <v>5.3414585117500533E-5</v>
      </c>
      <c r="E60" s="215">
        <f t="shared" si="13"/>
        <v>6.0535435930808015E-4</v>
      </c>
      <c r="F60" s="52">
        <f t="shared" si="14"/>
        <v>9.89058524173028</v>
      </c>
      <c r="H60" s="19">
        <v>8.7879999999999985</v>
      </c>
      <c r="I60" s="140">
        <v>38.299999999999997</v>
      </c>
      <c r="J60" s="247">
        <f t="shared" si="15"/>
        <v>1.883036922865682E-4</v>
      </c>
      <c r="K60" s="215">
        <f t="shared" si="16"/>
        <v>8.3221234547685419E-4</v>
      </c>
      <c r="L60" s="52">
        <f t="shared" si="17"/>
        <v>3.3582157487482935</v>
      </c>
      <c r="N60" s="40">
        <f t="shared" si="11"/>
        <v>11.18066157760814</v>
      </c>
      <c r="O60" s="143">
        <f t="shared" si="11"/>
        <v>4.4742990654205599</v>
      </c>
      <c r="P60" s="52">
        <f t="shared" si="18"/>
        <v>-0.59981803989297211</v>
      </c>
    </row>
    <row r="61" spans="1:16" ht="20.100000000000001" customHeight="1" thickBot="1" x14ac:dyDescent="0.3">
      <c r="A61" s="8" t="s">
        <v>17</v>
      </c>
      <c r="B61" s="19">
        <f>B62-SUM(B39:B60)</f>
        <v>164.20000000004075</v>
      </c>
      <c r="C61" s="140">
        <f>C62-SUM(C39:C60)</f>
        <v>122.69999999998254</v>
      </c>
      <c r="D61" s="247">
        <f t="shared" si="12"/>
        <v>1.1158619435490793E-3</v>
      </c>
      <c r="E61" s="215">
        <f t="shared" si="13"/>
        <v>8.6772172765293054E-4</v>
      </c>
      <c r="F61" s="52">
        <f t="shared" si="14"/>
        <v>-0.25274056029261821</v>
      </c>
      <c r="H61" s="19">
        <f>H62-SUM(H39:H60)</f>
        <v>96.15400000000227</v>
      </c>
      <c r="I61" s="140">
        <f>I62-SUM(I39:I60)</f>
        <v>85.803999999989173</v>
      </c>
      <c r="J61" s="247">
        <f t="shared" si="15"/>
        <v>2.0603269490354018E-3</v>
      </c>
      <c r="K61" s="215">
        <f t="shared" si="16"/>
        <v>1.8644163992503132E-3</v>
      </c>
      <c r="L61" s="52">
        <f t="shared" si="17"/>
        <v>-0.10763982777640922</v>
      </c>
      <c r="N61" s="40">
        <f t="shared" si="11"/>
        <v>5.8559074299621443</v>
      </c>
      <c r="O61" s="143">
        <f t="shared" si="11"/>
        <v>6.9929910350449376</v>
      </c>
      <c r="P61" s="52">
        <f t="shared" si="18"/>
        <v>0.19417718238933021</v>
      </c>
    </row>
    <row r="62" spans="1:16" s="1" customFormat="1" ht="26.25" customHeight="1" thickBot="1" x14ac:dyDescent="0.3">
      <c r="A62" s="12" t="s">
        <v>18</v>
      </c>
      <c r="B62" s="17">
        <v>147150.82</v>
      </c>
      <c r="C62" s="145">
        <v>141404.77999999997</v>
      </c>
      <c r="D62" s="253">
        <f>SUM(D39:D61)</f>
        <v>1.0000000000000004</v>
      </c>
      <c r="E62" s="254">
        <f>SUM(E39:E61)</f>
        <v>1</v>
      </c>
      <c r="F62" s="57">
        <f t="shared" si="14"/>
        <v>-3.9048644105415364E-2</v>
      </c>
      <c r="H62" s="17">
        <v>46669.291999999994</v>
      </c>
      <c r="I62" s="145">
        <v>46021.907999999996</v>
      </c>
      <c r="J62" s="253">
        <f t="shared" si="15"/>
        <v>1</v>
      </c>
      <c r="K62" s="254">
        <f t="shared" si="16"/>
        <v>1</v>
      </c>
      <c r="L62" s="57">
        <f t="shared" si="17"/>
        <v>-1.387173390159847E-2</v>
      </c>
      <c r="N62" s="37">
        <f t="shared" si="11"/>
        <v>3.1715278243097789</v>
      </c>
      <c r="O62" s="150">
        <f t="shared" si="11"/>
        <v>3.2546218027424532</v>
      </c>
      <c r="P62" s="57">
        <f t="shared" si="18"/>
        <v>2.6199984056819076E-2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B37</f>
        <v>nov</v>
      </c>
      <c r="C66" s="352"/>
      <c r="D66" s="350" t="str">
        <f>B66</f>
        <v>nov</v>
      </c>
      <c r="E66" s="352"/>
      <c r="F66" s="131" t="str">
        <f>F5</f>
        <v>2023 /2022</v>
      </c>
      <c r="H66" s="353" t="str">
        <f>B66</f>
        <v>nov</v>
      </c>
      <c r="I66" s="352"/>
      <c r="J66" s="350" t="str">
        <f>B66</f>
        <v>nov</v>
      </c>
      <c r="K66" s="351"/>
      <c r="L66" s="131" t="str">
        <f>F66</f>
        <v>2023 /2022</v>
      </c>
      <c r="N66" s="353" t="str">
        <f>B66</f>
        <v>nov</v>
      </c>
      <c r="O66" s="351"/>
      <c r="P66" s="131" t="str">
        <f>L66</f>
        <v>2023 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164</v>
      </c>
      <c r="B68" s="39">
        <v>17120.349999999999</v>
      </c>
      <c r="C68" s="147">
        <v>17957.599999999999</v>
      </c>
      <c r="D68" s="247">
        <f>B68/$B$96</f>
        <v>8.8992849217279194E-2</v>
      </c>
      <c r="E68" s="246">
        <f>C68/$C$96</f>
        <v>0.11962295082513229</v>
      </c>
      <c r="F68" s="52">
        <f>(C68-B68)/B68</f>
        <v>4.8903789934201115E-2</v>
      </c>
      <c r="H68" s="19">
        <v>6868.0330000000004</v>
      </c>
      <c r="I68" s="147">
        <v>7496.3629999999994</v>
      </c>
      <c r="J68" s="245">
        <f>H68/$H$96</f>
        <v>0.1198206955062483</v>
      </c>
      <c r="K68" s="246">
        <f>I68/$I$96</f>
        <v>0.16647403678191869</v>
      </c>
      <c r="L68" s="52">
        <f t="shared" ref="L68:L70" si="37">(I68-H68)/H68</f>
        <v>9.1486164961641706E-2</v>
      </c>
      <c r="N68" s="40">
        <f t="shared" ref="N68:O78" si="38">(H68/B68)*10</f>
        <v>4.0116195054423542</v>
      </c>
      <c r="O68" s="143">
        <f t="shared" si="38"/>
        <v>4.1744793290862923</v>
      </c>
      <c r="P68" s="52">
        <f t="shared" ref="P68:P69" si="39">(O68-N68)/N68</f>
        <v>4.0597026568196366E-2</v>
      </c>
    </row>
    <row r="69" spans="1:16" ht="20.100000000000001" customHeight="1" x14ac:dyDescent="0.25">
      <c r="A69" s="38" t="s">
        <v>165</v>
      </c>
      <c r="B69" s="19">
        <v>32706.160000000003</v>
      </c>
      <c r="C69" s="140">
        <v>20195.269999999993</v>
      </c>
      <c r="D69" s="247">
        <f t="shared" ref="D69:D95" si="40">B69/$B$96</f>
        <v>0.17000904568868094</v>
      </c>
      <c r="E69" s="215">
        <f t="shared" ref="E69:E95" si="41">C69/$C$96</f>
        <v>0.13452898996025464</v>
      </c>
      <c r="F69" s="52">
        <f>(C69-B69)/B69</f>
        <v>-0.38252396490447088</v>
      </c>
      <c r="H69" s="19">
        <v>14165.506999999998</v>
      </c>
      <c r="I69" s="140">
        <v>7197.938000000001</v>
      </c>
      <c r="J69" s="214">
        <f t="shared" ref="J69:J95" si="42">H69/$H$96</f>
        <v>0.24713348071254587</v>
      </c>
      <c r="K69" s="215">
        <f t="shared" ref="K69:K95" si="43">I69/$I$96</f>
        <v>0.1598468211005751</v>
      </c>
      <c r="L69" s="52">
        <f t="shared" si="37"/>
        <v>-0.49186866379014871</v>
      </c>
      <c r="N69" s="40">
        <f t="shared" si="38"/>
        <v>4.3311434298615294</v>
      </c>
      <c r="O69" s="143">
        <f t="shared" si="38"/>
        <v>3.5641702240178041</v>
      </c>
      <c r="P69" s="52">
        <f t="shared" si="39"/>
        <v>-0.17708330796799451</v>
      </c>
    </row>
    <row r="70" spans="1:16" ht="20.100000000000001" customHeight="1" x14ac:dyDescent="0.25">
      <c r="A70" s="38" t="s">
        <v>166</v>
      </c>
      <c r="B70" s="19">
        <v>19937.63</v>
      </c>
      <c r="C70" s="140">
        <v>21821.800000000003</v>
      </c>
      <c r="D70" s="247">
        <f t="shared" si="40"/>
        <v>0.10363727963154389</v>
      </c>
      <c r="E70" s="215">
        <f t="shared" si="41"/>
        <v>0.14536397449079344</v>
      </c>
      <c r="F70" s="52">
        <f>(C70-B70)/B70</f>
        <v>9.4503208254943127E-2</v>
      </c>
      <c r="H70" s="19">
        <v>7014.8339999999998</v>
      </c>
      <c r="I70" s="140">
        <v>7157.2059999999974</v>
      </c>
      <c r="J70" s="214">
        <f t="shared" si="42"/>
        <v>0.12238180695125922</v>
      </c>
      <c r="K70" s="215">
        <f t="shared" si="43"/>
        <v>0.15894227305958486</v>
      </c>
      <c r="L70" s="52">
        <f t="shared" si="37"/>
        <v>2.0295847342930363E-2</v>
      </c>
      <c r="N70" s="40">
        <f t="shared" ref="N70" si="44">(H70/B70)*10</f>
        <v>3.5183890963971143</v>
      </c>
      <c r="O70" s="143">
        <f t="shared" ref="O70" si="45">(I70/C70)*10</f>
        <v>3.2798421761724499</v>
      </c>
      <c r="P70" s="52">
        <f t="shared" ref="P70" si="46">(O70-N70)/N70</f>
        <v>-6.780003964568336E-2</v>
      </c>
    </row>
    <row r="71" spans="1:16" ht="20.100000000000001" customHeight="1" x14ac:dyDescent="0.25">
      <c r="A71" s="38" t="s">
        <v>173</v>
      </c>
      <c r="B71" s="19">
        <v>10346.530000000001</v>
      </c>
      <c r="C71" s="140">
        <v>10360.739999999998</v>
      </c>
      <c r="D71" s="247">
        <f t="shared" si="40"/>
        <v>5.3782030403120018E-2</v>
      </c>
      <c r="E71" s="215">
        <f t="shared" si="41"/>
        <v>6.9017145472222402E-2</v>
      </c>
      <c r="F71" s="52">
        <f t="shared" ref="F71:F96" si="47">(C71-B71)/B71</f>
        <v>1.373407316269059E-3</v>
      </c>
      <c r="H71" s="19">
        <v>4346.3009999999995</v>
      </c>
      <c r="I71" s="140">
        <v>4246.8669999999993</v>
      </c>
      <c r="J71" s="214">
        <f t="shared" si="42"/>
        <v>7.5826194879888092E-2</v>
      </c>
      <c r="K71" s="215">
        <f t="shared" si="43"/>
        <v>9.4311480536083514E-2</v>
      </c>
      <c r="L71" s="52">
        <f t="shared" ref="L71:L96" si="48">(I71-H71)/H71</f>
        <v>-2.2877844861642165E-2</v>
      </c>
      <c r="N71" s="40">
        <f t="shared" ref="N71" si="49">(H71/B71)*10</f>
        <v>4.200732999372736</v>
      </c>
      <c r="O71" s="143">
        <f t="shared" si="38"/>
        <v>4.0989996853506607</v>
      </c>
      <c r="P71" s="52">
        <f t="shared" ref="P71:P96" si="50">(O71-N71)/N71</f>
        <v>-2.4217991011870162E-2</v>
      </c>
    </row>
    <row r="72" spans="1:16" ht="20.100000000000001" customHeight="1" x14ac:dyDescent="0.25">
      <c r="A72" s="38" t="s">
        <v>170</v>
      </c>
      <c r="B72" s="19">
        <v>52352.63</v>
      </c>
      <c r="C72" s="140">
        <v>23492.189999999995</v>
      </c>
      <c r="D72" s="247">
        <f t="shared" si="40"/>
        <v>0.27213285404317128</v>
      </c>
      <c r="E72" s="215">
        <f t="shared" si="41"/>
        <v>0.15649112849961377</v>
      </c>
      <c r="F72" s="52">
        <f t="shared" si="47"/>
        <v>-0.55127010811109212</v>
      </c>
      <c r="H72" s="19">
        <v>8776.1450000000004</v>
      </c>
      <c r="I72" s="140">
        <v>3993.7830000000008</v>
      </c>
      <c r="J72" s="214">
        <f t="shared" si="42"/>
        <v>0.15310989300192407</v>
      </c>
      <c r="K72" s="215">
        <f t="shared" si="43"/>
        <v>8.8691166375081051E-2</v>
      </c>
      <c r="L72" s="52">
        <f t="shared" si="48"/>
        <v>-0.54492741402973621</v>
      </c>
      <c r="N72" s="40">
        <f t="shared" si="38"/>
        <v>1.676352267307297</v>
      </c>
      <c r="O72" s="143">
        <f t="shared" si="38"/>
        <v>1.7000471220435396</v>
      </c>
      <c r="P72" s="52">
        <f t="shared" si="50"/>
        <v>1.4134770595862463E-2</v>
      </c>
    </row>
    <row r="73" spans="1:16" ht="20.100000000000001" customHeight="1" x14ac:dyDescent="0.25">
      <c r="A73" s="38" t="s">
        <v>168</v>
      </c>
      <c r="B73" s="19">
        <v>5592.9199999999983</v>
      </c>
      <c r="C73" s="140">
        <v>9730.5199999999986</v>
      </c>
      <c r="D73" s="247">
        <f t="shared" si="40"/>
        <v>2.90724130198451E-2</v>
      </c>
      <c r="E73" s="215">
        <f t="shared" si="41"/>
        <v>6.481899114931651E-2</v>
      </c>
      <c r="F73" s="52">
        <f t="shared" si="47"/>
        <v>0.7397924518855985</v>
      </c>
      <c r="H73" s="19">
        <v>2320.163</v>
      </c>
      <c r="I73" s="140">
        <v>3530.8</v>
      </c>
      <c r="J73" s="214">
        <f t="shared" si="42"/>
        <v>4.0477898744496942E-2</v>
      </c>
      <c r="K73" s="215">
        <f t="shared" si="43"/>
        <v>7.8409560618875926E-2</v>
      </c>
      <c r="L73" s="52">
        <f t="shared" si="48"/>
        <v>0.52178963288355173</v>
      </c>
      <c r="N73" s="40">
        <f t="shared" si="38"/>
        <v>4.148392968252721</v>
      </c>
      <c r="O73" s="143">
        <f t="shared" si="38"/>
        <v>3.628583056198436</v>
      </c>
      <c r="P73" s="52">
        <f t="shared" si="50"/>
        <v>-0.12530392275571373</v>
      </c>
    </row>
    <row r="74" spans="1:16" ht="20.100000000000001" customHeight="1" x14ac:dyDescent="0.25">
      <c r="A74" s="38" t="s">
        <v>177</v>
      </c>
      <c r="B74" s="19">
        <v>3490.1200000000003</v>
      </c>
      <c r="C74" s="140">
        <v>4439.9399999999996</v>
      </c>
      <c r="D74" s="247">
        <f t="shared" si="40"/>
        <v>1.814190264277369E-2</v>
      </c>
      <c r="E74" s="215">
        <f t="shared" si="41"/>
        <v>2.9576264327445641E-2</v>
      </c>
      <c r="F74" s="52">
        <f t="shared" si="47"/>
        <v>0.27214537035975817</v>
      </c>
      <c r="H74" s="19">
        <v>1239.0259999999998</v>
      </c>
      <c r="I74" s="140">
        <v>1528.816</v>
      </c>
      <c r="J74" s="214">
        <f t="shared" si="42"/>
        <v>2.1616226519343279E-2</v>
      </c>
      <c r="K74" s="215">
        <f t="shared" si="43"/>
        <v>3.3950886718904331E-2</v>
      </c>
      <c r="L74" s="52">
        <f t="shared" si="48"/>
        <v>0.23388532605449783</v>
      </c>
      <c r="N74" s="40">
        <f t="shared" si="38"/>
        <v>3.5500956987152295</v>
      </c>
      <c r="O74" s="143">
        <f t="shared" si="38"/>
        <v>3.4433258107091542</v>
      </c>
      <c r="P74" s="52">
        <f t="shared" si="50"/>
        <v>-3.0075214041332739E-2</v>
      </c>
    </row>
    <row r="75" spans="1:16" ht="20.100000000000001" customHeight="1" x14ac:dyDescent="0.25">
      <c r="A75" s="38" t="s">
        <v>178</v>
      </c>
      <c r="B75" s="19">
        <v>575.45000000000005</v>
      </c>
      <c r="C75" s="140">
        <v>572.32000000000005</v>
      </c>
      <c r="D75" s="247">
        <f t="shared" si="40"/>
        <v>2.991231784518618E-3</v>
      </c>
      <c r="E75" s="215">
        <f t="shared" si="41"/>
        <v>3.8124586368022298E-3</v>
      </c>
      <c r="F75" s="52">
        <f t="shared" si="47"/>
        <v>-5.4392214788426367E-3</v>
      </c>
      <c r="H75" s="19">
        <v>1353.9899999999998</v>
      </c>
      <c r="I75" s="140">
        <v>1516.4349999999999</v>
      </c>
      <c r="J75" s="214">
        <f t="shared" si="42"/>
        <v>2.3621905064886133E-2</v>
      </c>
      <c r="K75" s="215">
        <f t="shared" si="43"/>
        <v>3.3675938047208878E-2</v>
      </c>
      <c r="L75" s="52">
        <f t="shared" si="48"/>
        <v>0.11997503674325526</v>
      </c>
      <c r="N75" s="40">
        <f t="shared" si="38"/>
        <v>23.529237987661826</v>
      </c>
      <c r="O75" s="143">
        <f t="shared" si="38"/>
        <v>26.496278305842882</v>
      </c>
      <c r="P75" s="52">
        <f t="shared" si="50"/>
        <v>0.12610014483838794</v>
      </c>
    </row>
    <row r="76" spans="1:16" ht="20.100000000000001" customHeight="1" x14ac:dyDescent="0.25">
      <c r="A76" s="38" t="s">
        <v>179</v>
      </c>
      <c r="B76" s="19">
        <v>11540.869999999999</v>
      </c>
      <c r="C76" s="140">
        <v>5724.48</v>
      </c>
      <c r="D76" s="247">
        <f t="shared" si="40"/>
        <v>5.9990298314358113E-2</v>
      </c>
      <c r="E76" s="215">
        <f t="shared" si="41"/>
        <v>3.8133112973863618E-2</v>
      </c>
      <c r="F76" s="52">
        <f t="shared" si="47"/>
        <v>-0.50398193550399584</v>
      </c>
      <c r="H76" s="19">
        <v>2875.4470000000001</v>
      </c>
      <c r="I76" s="140">
        <v>1028.9459999999999</v>
      </c>
      <c r="J76" s="214">
        <f t="shared" si="42"/>
        <v>5.0165463595086855E-2</v>
      </c>
      <c r="K76" s="215">
        <f t="shared" si="43"/>
        <v>2.2850120018281947E-2</v>
      </c>
      <c r="L76" s="52">
        <f t="shared" si="48"/>
        <v>-0.64216137525748174</v>
      </c>
      <c r="N76" s="40">
        <f t="shared" si="38"/>
        <v>2.4915340004696356</v>
      </c>
      <c r="O76" s="143">
        <f t="shared" si="38"/>
        <v>1.7974488512493711</v>
      </c>
      <c r="P76" s="52">
        <f t="shared" si="50"/>
        <v>-0.27857743425914899</v>
      </c>
    </row>
    <row r="77" spans="1:16" ht="20.100000000000001" customHeight="1" x14ac:dyDescent="0.25">
      <c r="A77" s="38" t="s">
        <v>182</v>
      </c>
      <c r="B77" s="19">
        <v>11222.269999999999</v>
      </c>
      <c r="C77" s="140">
        <v>11843.730000000003</v>
      </c>
      <c r="D77" s="247">
        <f t="shared" si="40"/>
        <v>5.8334191881918053E-2</v>
      </c>
      <c r="E77" s="215">
        <f t="shared" si="41"/>
        <v>7.8895951094586386E-2</v>
      </c>
      <c r="F77" s="52">
        <f t="shared" si="47"/>
        <v>5.5377387997259435E-2</v>
      </c>
      <c r="H77" s="19">
        <v>1014.3829999999999</v>
      </c>
      <c r="I77" s="140">
        <v>1020.395</v>
      </c>
      <c r="J77" s="214">
        <f t="shared" si="42"/>
        <v>1.7697072301445647E-2</v>
      </c>
      <c r="K77" s="215">
        <f t="shared" si="43"/>
        <v>2.2660225333549874E-2</v>
      </c>
      <c r="L77" s="52">
        <f t="shared" si="48"/>
        <v>5.9267554759889094E-3</v>
      </c>
      <c r="N77" s="40">
        <f t="shared" si="38"/>
        <v>0.90390179526958447</v>
      </c>
      <c r="O77" s="143">
        <f t="shared" si="38"/>
        <v>0.8615486844093877</v>
      </c>
      <c r="P77" s="52">
        <f t="shared" si="50"/>
        <v>-4.68558764700375E-2</v>
      </c>
    </row>
    <row r="78" spans="1:16" ht="20.100000000000001" customHeight="1" x14ac:dyDescent="0.25">
      <c r="A78" s="38" t="s">
        <v>183</v>
      </c>
      <c r="B78" s="19">
        <v>3786.9399999999987</v>
      </c>
      <c r="C78" s="140">
        <v>2717.79</v>
      </c>
      <c r="D78" s="247">
        <f t="shared" si="40"/>
        <v>1.9684795019662752E-2</v>
      </c>
      <c r="E78" s="215">
        <f t="shared" si="41"/>
        <v>1.810431569491671E-2</v>
      </c>
      <c r="F78" s="52">
        <f t="shared" si="47"/>
        <v>-0.2823255715696576</v>
      </c>
      <c r="H78" s="19">
        <v>1194.6680000000003</v>
      </c>
      <c r="I78" s="140">
        <v>1000.3079999999999</v>
      </c>
      <c r="J78" s="214">
        <f t="shared" si="42"/>
        <v>2.0842350445762083E-2</v>
      </c>
      <c r="K78" s="215">
        <f t="shared" si="43"/>
        <v>2.2214147151791812E-2</v>
      </c>
      <c r="L78" s="52">
        <f t="shared" si="48"/>
        <v>-0.16268955056969836</v>
      </c>
      <c r="N78" s="40">
        <f t="shared" si="38"/>
        <v>3.154705382181922</v>
      </c>
      <c r="O78" s="143">
        <f t="shared" si="38"/>
        <v>3.6805934233329278</v>
      </c>
      <c r="P78" s="52">
        <f t="shared" si="50"/>
        <v>0.16669957331713822</v>
      </c>
    </row>
    <row r="79" spans="1:16" ht="20.100000000000001" customHeight="1" x14ac:dyDescent="0.25">
      <c r="A79" s="38" t="s">
        <v>197</v>
      </c>
      <c r="B79" s="19">
        <v>793.57999999999993</v>
      </c>
      <c r="C79" s="140">
        <v>1489.1499999999999</v>
      </c>
      <c r="D79" s="247">
        <f t="shared" si="40"/>
        <v>4.1250877045065333E-3</v>
      </c>
      <c r="E79" s="215">
        <f t="shared" si="41"/>
        <v>9.919839912975327E-3</v>
      </c>
      <c r="F79" s="52">
        <f t="shared" si="47"/>
        <v>0.87649638347740622</v>
      </c>
      <c r="H79" s="19">
        <v>245.96</v>
      </c>
      <c r="I79" s="140">
        <v>443.26499999999999</v>
      </c>
      <c r="J79" s="214">
        <f t="shared" si="42"/>
        <v>4.2910536782098793E-3</v>
      </c>
      <c r="K79" s="215">
        <f t="shared" si="43"/>
        <v>9.8437220708411793E-3</v>
      </c>
      <c r="L79" s="52">
        <f t="shared" si="48"/>
        <v>0.80218328183444454</v>
      </c>
      <c r="N79" s="40">
        <f t="shared" ref="N79:N86" si="51">(H79/B79)*10</f>
        <v>3.0993724640237912</v>
      </c>
      <c r="O79" s="143">
        <f t="shared" ref="O79:O86" si="52">(I79/C79)*10</f>
        <v>2.9766309639727364</v>
      </c>
      <c r="P79" s="52">
        <f t="shared" si="50"/>
        <v>-3.9602048955324459E-2</v>
      </c>
    </row>
    <row r="80" spans="1:16" ht="20.100000000000001" customHeight="1" x14ac:dyDescent="0.25">
      <c r="A80" s="38" t="s">
        <v>199</v>
      </c>
      <c r="B80" s="19">
        <v>1074.8799999999999</v>
      </c>
      <c r="C80" s="140">
        <v>402.76000000000005</v>
      </c>
      <c r="D80" s="247">
        <f t="shared" si="40"/>
        <v>5.5873059701857181E-3</v>
      </c>
      <c r="E80" s="215">
        <f t="shared" si="41"/>
        <v>2.6829498192592711E-3</v>
      </c>
      <c r="F80" s="52">
        <f t="shared" si="47"/>
        <v>-0.62529770765108661</v>
      </c>
      <c r="H80" s="19">
        <v>746.02399999999989</v>
      </c>
      <c r="I80" s="140">
        <v>414.83800000000002</v>
      </c>
      <c r="J80" s="214">
        <f t="shared" si="42"/>
        <v>1.3015242434675747E-2</v>
      </c>
      <c r="K80" s="215">
        <f t="shared" si="43"/>
        <v>9.2124349461915854E-3</v>
      </c>
      <c r="L80" s="52">
        <f t="shared" si="48"/>
        <v>-0.44393477957813676</v>
      </c>
      <c r="N80" s="40">
        <f t="shared" si="51"/>
        <v>6.9405328966954452</v>
      </c>
      <c r="O80" s="143">
        <f t="shared" si="52"/>
        <v>10.299880822325951</v>
      </c>
      <c r="P80" s="52">
        <f t="shared" si="50"/>
        <v>0.48401873107322529</v>
      </c>
    </row>
    <row r="81" spans="1:16" ht="20.100000000000001" customHeight="1" x14ac:dyDescent="0.25">
      <c r="A81" s="38" t="s">
        <v>184</v>
      </c>
      <c r="B81" s="19">
        <v>1244.17</v>
      </c>
      <c r="C81" s="140">
        <v>819.6</v>
      </c>
      <c r="D81" s="247">
        <f t="shared" si="40"/>
        <v>6.4672879474229365E-3</v>
      </c>
      <c r="E81" s="215">
        <f t="shared" si="41"/>
        <v>5.4596923027731116E-3</v>
      </c>
      <c r="F81" s="52">
        <f t="shared" si="47"/>
        <v>-0.34124757870708988</v>
      </c>
      <c r="H81" s="19">
        <v>570.26</v>
      </c>
      <c r="I81" s="140">
        <v>370.99599999999998</v>
      </c>
      <c r="J81" s="214">
        <f t="shared" si="42"/>
        <v>9.9488383092208726E-3</v>
      </c>
      <c r="K81" s="215">
        <f t="shared" si="43"/>
        <v>8.2388221794948702E-3</v>
      </c>
      <c r="L81" s="52">
        <f t="shared" si="48"/>
        <v>-0.34942657735068217</v>
      </c>
      <c r="N81" s="40">
        <f t="shared" si="51"/>
        <v>4.5834572445887618</v>
      </c>
      <c r="O81" s="143">
        <f t="shared" si="52"/>
        <v>4.526549536359199</v>
      </c>
      <c r="P81" s="52">
        <f>(O81-N81)/N81</f>
        <v>-1.2415891584185313E-2</v>
      </c>
    </row>
    <row r="82" spans="1:16" ht="20.100000000000001" customHeight="1" x14ac:dyDescent="0.25">
      <c r="A82" s="38" t="s">
        <v>203</v>
      </c>
      <c r="B82" s="19">
        <v>4635.170000000001</v>
      </c>
      <c r="C82" s="140">
        <v>4816.0700000000006</v>
      </c>
      <c r="D82" s="247">
        <f t="shared" si="40"/>
        <v>2.4093957477881942E-2</v>
      </c>
      <c r="E82" s="215">
        <f t="shared" si="41"/>
        <v>3.2081820776740488E-2</v>
      </c>
      <c r="F82" s="52">
        <f t="shared" si="47"/>
        <v>3.9027694777106256E-2</v>
      </c>
      <c r="H82" s="19">
        <v>214.572</v>
      </c>
      <c r="I82" s="140">
        <v>356.11400000000003</v>
      </c>
      <c r="J82" s="214">
        <f t="shared" si="42"/>
        <v>3.7434540975802987E-3</v>
      </c>
      <c r="K82" s="215">
        <f t="shared" si="43"/>
        <v>7.9083330322392616E-3</v>
      </c>
      <c r="L82" s="52">
        <f t="shared" si="48"/>
        <v>0.65964804354715445</v>
      </c>
      <c r="N82" s="40">
        <f t="shared" ref="N82" si="53">(H82/B82)*10</f>
        <v>0.46292153254357432</v>
      </c>
      <c r="O82" s="143">
        <f t="shared" ref="O82" si="54">(I82/C82)*10</f>
        <v>0.73942862126173414</v>
      </c>
      <c r="P82" s="52">
        <f>(O82-N82)/N82</f>
        <v>0.59730876461688998</v>
      </c>
    </row>
    <row r="83" spans="1:16" ht="20.100000000000001" customHeight="1" x14ac:dyDescent="0.25">
      <c r="A83" s="38" t="s">
        <v>202</v>
      </c>
      <c r="B83" s="19">
        <v>3947.0399999999995</v>
      </c>
      <c r="C83" s="140">
        <v>2393.6800000000003</v>
      </c>
      <c r="D83" s="247">
        <f t="shared" si="40"/>
        <v>2.0517006695223501E-2</v>
      </c>
      <c r="E83" s="215">
        <f t="shared" si="41"/>
        <v>1.5945285836141951E-2</v>
      </c>
      <c r="F83" s="52">
        <f t="shared" si="47"/>
        <v>-0.39355061007742498</v>
      </c>
      <c r="H83" s="19">
        <v>477.02499999999992</v>
      </c>
      <c r="I83" s="140">
        <v>275.32000000000005</v>
      </c>
      <c r="J83" s="214">
        <f t="shared" si="42"/>
        <v>8.3222470354857182E-3</v>
      </c>
      <c r="K83" s="215">
        <f t="shared" si="43"/>
        <v>6.1141158461507084E-3</v>
      </c>
      <c r="L83" s="52">
        <f t="shared" si="48"/>
        <v>-0.4228394738221265</v>
      </c>
      <c r="N83" s="40">
        <f t="shared" si="51"/>
        <v>1.2085638858486358</v>
      </c>
      <c r="O83" s="143">
        <f t="shared" si="52"/>
        <v>1.150195514855787</v>
      </c>
      <c r="P83" s="52">
        <f>(O83-N83)/N83</f>
        <v>-4.8295643843323556E-2</v>
      </c>
    </row>
    <row r="84" spans="1:16" ht="20.100000000000001" customHeight="1" x14ac:dyDescent="0.25">
      <c r="A84" s="38" t="s">
        <v>214</v>
      </c>
      <c r="B84" s="19"/>
      <c r="C84" s="140">
        <v>67.790000000000006</v>
      </c>
      <c r="D84" s="247">
        <f t="shared" si="40"/>
        <v>0</v>
      </c>
      <c r="E84" s="215">
        <f t="shared" si="41"/>
        <v>4.5157703904952326E-4</v>
      </c>
      <c r="F84" s="52" t="e">
        <f t="shared" si="47"/>
        <v>#DIV/0!</v>
      </c>
      <c r="H84" s="19"/>
      <c r="I84" s="140">
        <v>208.72</v>
      </c>
      <c r="J84" s="214">
        <f t="shared" si="42"/>
        <v>0</v>
      </c>
      <c r="K84" s="215">
        <f t="shared" si="43"/>
        <v>4.6351091798945794E-3</v>
      </c>
      <c r="L84" s="52" t="e">
        <f t="shared" si="48"/>
        <v>#DIV/0!</v>
      </c>
      <c r="N84" s="40" t="e">
        <f t="shared" si="51"/>
        <v>#DIV/0!</v>
      </c>
      <c r="O84" s="143">
        <f t="shared" si="52"/>
        <v>30.789201947189845</v>
      </c>
      <c r="P84" s="52" t="e">
        <f t="shared" ref="P84:P85" si="55">(O84-N84)/N84</f>
        <v>#DIV/0!</v>
      </c>
    </row>
    <row r="85" spans="1:16" ht="20.100000000000001" customHeight="1" x14ac:dyDescent="0.25">
      <c r="A85" s="38" t="s">
        <v>198</v>
      </c>
      <c r="B85" s="19">
        <v>941.80000000000007</v>
      </c>
      <c r="C85" s="140">
        <v>742.44</v>
      </c>
      <c r="D85" s="247">
        <f t="shared" si="40"/>
        <v>4.8955462588576495E-3</v>
      </c>
      <c r="E85" s="215">
        <f t="shared" si="41"/>
        <v>4.9456978444007678E-3</v>
      </c>
      <c r="F85" s="52">
        <f t="shared" si="47"/>
        <v>-0.21167976215757062</v>
      </c>
      <c r="H85" s="19">
        <v>260.42099999999999</v>
      </c>
      <c r="I85" s="140">
        <v>206.184</v>
      </c>
      <c r="J85" s="214">
        <f t="shared" si="42"/>
        <v>4.5433423724715195E-3</v>
      </c>
      <c r="K85" s="215">
        <f t="shared" si="43"/>
        <v>4.5787914485788811E-3</v>
      </c>
      <c r="L85" s="52">
        <f t="shared" si="48"/>
        <v>-0.20826661444353564</v>
      </c>
      <c r="N85" s="40">
        <f t="shared" si="51"/>
        <v>2.7651412189424502</v>
      </c>
      <c r="O85" s="143">
        <f t="shared" si="52"/>
        <v>2.7771133020850169</v>
      </c>
      <c r="P85" s="52">
        <f t="shared" si="55"/>
        <v>4.329646189696423E-3</v>
      </c>
    </row>
    <row r="86" spans="1:16" ht="20.100000000000001" customHeight="1" x14ac:dyDescent="0.25">
      <c r="A86" s="38" t="s">
        <v>215</v>
      </c>
      <c r="B86" s="19">
        <v>77.13</v>
      </c>
      <c r="C86" s="140">
        <v>191.12</v>
      </c>
      <c r="D86" s="247">
        <f t="shared" si="40"/>
        <v>4.0092746118675988E-4</v>
      </c>
      <c r="E86" s="215">
        <f t="shared" si="41"/>
        <v>1.2731288346827685E-3</v>
      </c>
      <c r="F86" s="52">
        <f t="shared" si="47"/>
        <v>1.4778944638921303</v>
      </c>
      <c r="H86" s="19">
        <v>49.863</v>
      </c>
      <c r="I86" s="140">
        <v>181.14200000000002</v>
      </c>
      <c r="J86" s="214">
        <f t="shared" si="42"/>
        <v>8.6991709853870226E-4</v>
      </c>
      <c r="K86" s="215">
        <f t="shared" si="43"/>
        <v>4.0226760591436572E-3</v>
      </c>
      <c r="L86" s="52">
        <f t="shared" si="48"/>
        <v>2.6327938551631473</v>
      </c>
      <c r="N86" s="40">
        <f t="shared" si="51"/>
        <v>6.4647996888370285</v>
      </c>
      <c r="O86" s="143">
        <f t="shared" si="52"/>
        <v>9.4779196316450403</v>
      </c>
      <c r="P86" s="52">
        <f t="shared" si="50"/>
        <v>0.4660809441645748</v>
      </c>
    </row>
    <row r="87" spans="1:16" ht="20.100000000000001" customHeight="1" x14ac:dyDescent="0.25">
      <c r="A87" s="38" t="s">
        <v>204</v>
      </c>
      <c r="B87" s="19">
        <v>591.21</v>
      </c>
      <c r="C87" s="140">
        <v>497.14</v>
      </c>
      <c r="D87" s="247">
        <f t="shared" si="40"/>
        <v>3.0731534335307186E-3</v>
      </c>
      <c r="E87" s="215">
        <f t="shared" si="41"/>
        <v>3.3116537718406842E-3</v>
      </c>
      <c r="F87" s="52">
        <f t="shared" si="47"/>
        <v>-0.15911435868811427</v>
      </c>
      <c r="H87" s="19">
        <v>204.67400000000001</v>
      </c>
      <c r="I87" s="140">
        <v>173.68700000000001</v>
      </c>
      <c r="J87" s="214">
        <f t="shared" si="42"/>
        <v>3.5707721602452791E-3</v>
      </c>
      <c r="K87" s="215">
        <f t="shared" si="43"/>
        <v>3.8571205832136353E-3</v>
      </c>
      <c r="L87" s="52">
        <f t="shared" si="48"/>
        <v>-0.15139685548726264</v>
      </c>
      <c r="N87" s="40">
        <f t="shared" ref="N87:N93" si="56">(H87/B87)*10</f>
        <v>3.461950914226755</v>
      </c>
      <c r="O87" s="143">
        <f t="shared" ref="O87:O93" si="57">(I87/C87)*10</f>
        <v>3.4937241018626546</v>
      </c>
      <c r="P87" s="52">
        <f t="shared" ref="P87:P93" si="58">(O87-N87)/N87</f>
        <v>9.1778273069467384E-3</v>
      </c>
    </row>
    <row r="88" spans="1:16" ht="20.100000000000001" customHeight="1" x14ac:dyDescent="0.25">
      <c r="A88" s="38" t="s">
        <v>216</v>
      </c>
      <c r="B88" s="19">
        <v>47.56</v>
      </c>
      <c r="C88" s="140">
        <v>270.61999999999995</v>
      </c>
      <c r="D88" s="247">
        <f t="shared" si="40"/>
        <v>2.4722040780555298E-4</v>
      </c>
      <c r="E88" s="215">
        <f t="shared" si="41"/>
        <v>1.8027109943587838E-3</v>
      </c>
      <c r="F88" s="52">
        <f t="shared" si="47"/>
        <v>4.6900756938603854</v>
      </c>
      <c r="H88" s="19">
        <v>16.891000000000002</v>
      </c>
      <c r="I88" s="140">
        <v>157.10299999999998</v>
      </c>
      <c r="J88" s="214">
        <f t="shared" si="42"/>
        <v>2.9468282516930831E-4</v>
      </c>
      <c r="K88" s="215">
        <f t="shared" si="43"/>
        <v>3.4888345989314779E-3</v>
      </c>
      <c r="L88" s="52">
        <f t="shared" si="48"/>
        <v>8.3009886922029477</v>
      </c>
      <c r="N88" s="40">
        <f t="shared" si="56"/>
        <v>3.5515138772077375</v>
      </c>
      <c r="O88" s="143">
        <f t="shared" si="57"/>
        <v>5.8052989431675419</v>
      </c>
      <c r="P88" s="52">
        <f t="shared" si="58"/>
        <v>0.63459841179946896</v>
      </c>
    </row>
    <row r="89" spans="1:16" ht="20.100000000000001" customHeight="1" x14ac:dyDescent="0.25">
      <c r="A89" s="38" t="s">
        <v>211</v>
      </c>
      <c r="B89" s="19">
        <v>256.5</v>
      </c>
      <c r="C89" s="140">
        <v>829.71999999999991</v>
      </c>
      <c r="D89" s="247">
        <f t="shared" si="40"/>
        <v>1.3333060261169962E-3</v>
      </c>
      <c r="E89" s="215">
        <f t="shared" si="41"/>
        <v>5.5271057802060829E-3</v>
      </c>
      <c r="F89" s="52">
        <f t="shared" si="47"/>
        <v>2.2347758284600387</v>
      </c>
      <c r="H89" s="19">
        <v>40.550999999999995</v>
      </c>
      <c r="I89" s="140">
        <v>156.535</v>
      </c>
      <c r="J89" s="214">
        <f t="shared" si="42"/>
        <v>7.0745860182586107E-4</v>
      </c>
      <c r="K89" s="215">
        <f t="shared" si="43"/>
        <v>3.476220848384429E-3</v>
      </c>
      <c r="L89" s="52">
        <f t="shared" si="48"/>
        <v>2.8602007348770688</v>
      </c>
      <c r="N89" s="40">
        <f t="shared" si="56"/>
        <v>1.5809356725146197</v>
      </c>
      <c r="O89" s="143">
        <f t="shared" si="57"/>
        <v>1.8866002988960131</v>
      </c>
      <c r="P89" s="52">
        <f t="shared" si="58"/>
        <v>0.19334412632691525</v>
      </c>
    </row>
    <row r="90" spans="1:16" ht="20.100000000000001" customHeight="1" x14ac:dyDescent="0.25">
      <c r="A90" s="38" t="s">
        <v>217</v>
      </c>
      <c r="B90" s="19">
        <v>445.76</v>
      </c>
      <c r="C90" s="140">
        <v>459.94999999999987</v>
      </c>
      <c r="D90" s="247">
        <f t="shared" si="40"/>
        <v>2.3170935446468312E-3</v>
      </c>
      <c r="E90" s="215">
        <f t="shared" si="41"/>
        <v>3.0639159036853249E-3</v>
      </c>
      <c r="F90" s="52">
        <f t="shared" si="47"/>
        <v>3.1833273510408933E-2</v>
      </c>
      <c r="H90" s="19">
        <v>127.21599999999999</v>
      </c>
      <c r="I90" s="140">
        <v>144.35699999999997</v>
      </c>
      <c r="J90" s="214">
        <f t="shared" si="42"/>
        <v>2.219428706810652E-3</v>
      </c>
      <c r="K90" s="215">
        <f t="shared" si="43"/>
        <v>3.2057802600711084E-3</v>
      </c>
      <c r="L90" s="52">
        <f t="shared" si="48"/>
        <v>0.13473934096340065</v>
      </c>
      <c r="N90" s="40">
        <f t="shared" si="56"/>
        <v>2.8539124192390526</v>
      </c>
      <c r="O90" s="143">
        <f t="shared" si="57"/>
        <v>3.138536797477987</v>
      </c>
      <c r="P90" s="52">
        <f t="shared" si="58"/>
        <v>9.9731293896826959E-2</v>
      </c>
    </row>
    <row r="91" spans="1:16" ht="20.100000000000001" customHeight="1" x14ac:dyDescent="0.25">
      <c r="A91" s="38" t="s">
        <v>201</v>
      </c>
      <c r="B91" s="19">
        <v>724.36999999999989</v>
      </c>
      <c r="C91" s="140">
        <v>514.66</v>
      </c>
      <c r="D91" s="247">
        <f t="shared" si="40"/>
        <v>3.7653289907928593E-3</v>
      </c>
      <c r="E91" s="215">
        <f t="shared" si="41"/>
        <v>3.4283616892938134E-3</v>
      </c>
      <c r="F91" s="52">
        <f t="shared" si="47"/>
        <v>-0.28950674379115637</v>
      </c>
      <c r="H91" s="19">
        <v>172.28499999999997</v>
      </c>
      <c r="I91" s="140">
        <v>128.53599999999997</v>
      </c>
      <c r="J91" s="214">
        <f t="shared" si="42"/>
        <v>3.0057089890648436E-3</v>
      </c>
      <c r="K91" s="215">
        <f t="shared" si="43"/>
        <v>2.854438451259724E-3</v>
      </c>
      <c r="L91" s="52">
        <f t="shared" si="48"/>
        <v>-0.25393388861479527</v>
      </c>
      <c r="N91" s="40">
        <f t="shared" si="56"/>
        <v>2.3784115852395873</v>
      </c>
      <c r="O91" s="143">
        <f t="shared" si="57"/>
        <v>2.4974934908483268</v>
      </c>
      <c r="P91" s="52">
        <f t="shared" si="58"/>
        <v>5.0067829448763777E-2</v>
      </c>
    </row>
    <row r="92" spans="1:16" ht="20.100000000000001" customHeight="1" x14ac:dyDescent="0.25">
      <c r="A92" s="38" t="s">
        <v>210</v>
      </c>
      <c r="B92" s="19">
        <v>18</v>
      </c>
      <c r="C92" s="140">
        <v>450.72</v>
      </c>
      <c r="D92" s="247">
        <f t="shared" si="40"/>
        <v>9.3565335166104997E-5</v>
      </c>
      <c r="E92" s="215">
        <f t="shared" si="41"/>
        <v>3.0024310818763996E-3</v>
      </c>
      <c r="F92" s="52">
        <f t="shared" si="47"/>
        <v>24.040000000000003</v>
      </c>
      <c r="H92" s="19">
        <v>15.592000000000001</v>
      </c>
      <c r="I92" s="140">
        <v>124.277</v>
      </c>
      <c r="J92" s="214">
        <f t="shared" si="42"/>
        <v>2.7202028358533272E-4</v>
      </c>
      <c r="K92" s="215">
        <f t="shared" si="43"/>
        <v>2.7598575294641562E-3</v>
      </c>
      <c r="L92" s="52">
        <f t="shared" si="48"/>
        <v>6.9705618265777325</v>
      </c>
      <c r="N92" s="40">
        <f t="shared" si="56"/>
        <v>8.6622222222222227</v>
      </c>
      <c r="O92" s="143">
        <f t="shared" si="57"/>
        <v>2.7572994320198791</v>
      </c>
      <c r="P92" s="52">
        <f t="shared" si="58"/>
        <v>-0.68168682801207148</v>
      </c>
    </row>
    <row r="93" spans="1:16" ht="20.100000000000001" customHeight="1" x14ac:dyDescent="0.25">
      <c r="A93" s="38" t="s">
        <v>206</v>
      </c>
      <c r="B93" s="19">
        <v>296.71999999999997</v>
      </c>
      <c r="C93" s="140">
        <v>154.08000000000004</v>
      </c>
      <c r="D93" s="247">
        <f t="shared" si="40"/>
        <v>1.5423725694714817E-3</v>
      </c>
      <c r="E93" s="215">
        <f t="shared" si="41"/>
        <v>1.0263901781494404E-3</v>
      </c>
      <c r="F93" s="52">
        <f t="shared" si="47"/>
        <v>-0.48072256672957653</v>
      </c>
      <c r="H93" s="19">
        <v>238.54500000000002</v>
      </c>
      <c r="I93" s="140">
        <v>119.78500000000001</v>
      </c>
      <c r="J93" s="214">
        <f t="shared" si="42"/>
        <v>4.1616905174360697E-3</v>
      </c>
      <c r="K93" s="215">
        <f t="shared" si="43"/>
        <v>2.660102305067422E-3</v>
      </c>
      <c r="L93" s="52">
        <f>(I93-H93)/H93</f>
        <v>-0.49785155840617074</v>
      </c>
      <c r="N93" s="40">
        <f t="shared" si="56"/>
        <v>8.0393974117012696</v>
      </c>
      <c r="O93" s="143">
        <f t="shared" si="57"/>
        <v>7.7742082035306321</v>
      </c>
      <c r="P93" s="52">
        <f t="shared" si="58"/>
        <v>-3.2986204635767478E-2</v>
      </c>
    </row>
    <row r="94" spans="1:16" ht="20.100000000000001" customHeight="1" x14ac:dyDescent="0.25">
      <c r="A94" s="38" t="s">
        <v>218</v>
      </c>
      <c r="B94" s="19">
        <v>137.28</v>
      </c>
      <c r="C94" s="140">
        <v>298.36</v>
      </c>
      <c r="D94" s="247">
        <f t="shared" si="40"/>
        <v>7.1359162286682742E-4</v>
      </c>
      <c r="E94" s="215">
        <f t="shared" si="41"/>
        <v>1.9874985303262394E-3</v>
      </c>
      <c r="F94" s="52">
        <f t="shared" si="47"/>
        <v>1.1733682983682985</v>
      </c>
      <c r="H94" s="19">
        <v>64.605999999999995</v>
      </c>
      <c r="I94" s="140">
        <v>110.95100000000001</v>
      </c>
      <c r="J94" s="214">
        <f t="shared" si="42"/>
        <v>1.1271256055229609E-3</v>
      </c>
      <c r="K94" s="215">
        <f t="shared" si="43"/>
        <v>2.463922952369124E-3</v>
      </c>
      <c r="L94" s="52">
        <f>(I94-H94)/H94</f>
        <v>0.71734823391016345</v>
      </c>
      <c r="N94" s="40">
        <f t="shared" ref="N94" si="59">(H94/B94)*10</f>
        <v>4.706148018648018</v>
      </c>
      <c r="O94" s="143">
        <f t="shared" ref="O94" si="60">(I94/C94)*10</f>
        <v>3.7186955355945841</v>
      </c>
      <c r="P94" s="52">
        <f t="shared" ref="P94" si="61">(O94-N94)/N94</f>
        <v>-0.20982180737636663</v>
      </c>
    </row>
    <row r="95" spans="1:16" ht="20.100000000000001" customHeight="1" thickBot="1" x14ac:dyDescent="0.3">
      <c r="A95" s="8" t="s">
        <v>17</v>
      </c>
      <c r="B95" s="19">
        <f>B96-SUM(B68:B94)</f>
        <v>8475.8999999999942</v>
      </c>
      <c r="C95" s="140">
        <f>C96-SUM(C68:C94)</f>
        <v>6864.109999999986</v>
      </c>
      <c r="D95" s="247">
        <f t="shared" si="40"/>
        <v>4.405835690746604E-2</v>
      </c>
      <c r="E95" s="215">
        <f t="shared" si="41"/>
        <v>4.5724656579292179E-2</v>
      </c>
      <c r="F95" s="52">
        <f t="shared" si="47"/>
        <v>-0.19016151677108145</v>
      </c>
      <c r="H95" s="19">
        <f>H96-SUM(H68:H94)</f>
        <v>2706.2730000000083</v>
      </c>
      <c r="I95" s="140">
        <f>I96-SUM(I68:I94)</f>
        <v>1740.5559999999823</v>
      </c>
      <c r="J95" s="214">
        <f t="shared" si="42"/>
        <v>4.7214029561270611E-2</v>
      </c>
      <c r="K95" s="215">
        <f t="shared" si="43"/>
        <v>3.8653061966847972E-2</v>
      </c>
      <c r="L95" s="52">
        <f t="shared" si="48"/>
        <v>-0.35684389564542196</v>
      </c>
      <c r="N95" s="40">
        <f t="shared" ref="N95:O96" si="62">(H95/B95)*10</f>
        <v>3.1929034084876062</v>
      </c>
      <c r="O95" s="143">
        <f t="shared" si="62"/>
        <v>2.5357344215054622</v>
      </c>
      <c r="P95" s="52">
        <f t="shared" si="50"/>
        <v>-0.20582175622200471</v>
      </c>
    </row>
    <row r="96" spans="1:16" s="1" customFormat="1" ht="26.25" customHeight="1" thickBot="1" x14ac:dyDescent="0.3">
      <c r="A96" s="12" t="s">
        <v>18</v>
      </c>
      <c r="B96" s="17">
        <v>192378.93999999997</v>
      </c>
      <c r="C96" s="145">
        <v>150118.35</v>
      </c>
      <c r="D96" s="243">
        <f>SUM(D68:D95)</f>
        <v>1.0000000000000002</v>
      </c>
      <c r="E96" s="244">
        <f>SUM(E68:E95)</f>
        <v>0.99999999999999978</v>
      </c>
      <c r="F96" s="57">
        <f t="shared" si="47"/>
        <v>-0.21967368153707456</v>
      </c>
      <c r="H96" s="17">
        <v>57319.254999999997</v>
      </c>
      <c r="I96" s="145">
        <v>45030.222999999991</v>
      </c>
      <c r="J96" s="269">
        <f>SUM(J68:J95)</f>
        <v>1.0000000000000002</v>
      </c>
      <c r="K96" s="243">
        <f>SUM(K68:K95)</f>
        <v>0.99999999999999967</v>
      </c>
      <c r="L96" s="57">
        <f t="shared" si="48"/>
        <v>-0.21439622688745705</v>
      </c>
      <c r="N96" s="37">
        <f t="shared" si="62"/>
        <v>2.9794973919702441</v>
      </c>
      <c r="O96" s="150">
        <f t="shared" si="62"/>
        <v>2.9996481442808283</v>
      </c>
      <c r="P96" s="57">
        <f t="shared" si="50"/>
        <v>6.7631380933208772E-3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5" width="10.5703125" customWidth="1"/>
    <col min="6" max="6" width="11.28515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104</v>
      </c>
      <c r="H4" s="345"/>
      <c r="I4" s="130" t="s">
        <v>0</v>
      </c>
      <c r="K4" s="349" t="s">
        <v>19</v>
      </c>
      <c r="L4" s="348"/>
      <c r="M4" s="345" t="s">
        <v>104</v>
      </c>
      <c r="N4" s="345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159</v>
      </c>
      <c r="F5" s="351"/>
      <c r="G5" s="352" t="str">
        <f>E5</f>
        <v>jan-nov</v>
      </c>
      <c r="H5" s="352"/>
      <c r="I5" s="131" t="s">
        <v>151</v>
      </c>
      <c r="K5" s="353" t="str">
        <f>E5</f>
        <v>jan-nov</v>
      </c>
      <c r="L5" s="351"/>
      <c r="M5" s="341" t="str">
        <f>E5</f>
        <v>jan-nov</v>
      </c>
      <c r="N5" s="342"/>
      <c r="O5" s="131" t="str">
        <f>I5</f>
        <v>2023/2022</v>
      </c>
      <c r="Q5" s="353" t="str">
        <f>E5</f>
        <v>jan-nov</v>
      </c>
      <c r="R5" s="351"/>
      <c r="S5" s="131" t="str">
        <f>O5</f>
        <v>2023/2022</v>
      </c>
    </row>
    <row r="6" spans="1:19" ht="15.75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913081.400000002</v>
      </c>
      <c r="F7" s="145">
        <v>897355.87999999942</v>
      </c>
      <c r="G7" s="243">
        <f>E7/E15</f>
        <v>0.37873740727946298</v>
      </c>
      <c r="H7" s="244">
        <f>F7/F15</f>
        <v>0.37542396251754223</v>
      </c>
      <c r="I7" s="164">
        <f t="shared" ref="I7:I18" si="0">(F7-E7)/E7</f>
        <v>-1.7222473264708431E-2</v>
      </c>
      <c r="J7" s="1"/>
      <c r="K7" s="17">
        <v>190468.20200000051</v>
      </c>
      <c r="L7" s="145">
        <v>188029.42499999984</v>
      </c>
      <c r="M7" s="243">
        <f>K7/K15</f>
        <v>0.35158814734755184</v>
      </c>
      <c r="N7" s="244">
        <f>L7/L15</f>
        <v>0.34713269300291083</v>
      </c>
      <c r="O7" s="164">
        <f t="shared" ref="O7:O18" si="1">(L7-K7)/K7</f>
        <v>-1.2804116248236883E-2</v>
      </c>
      <c r="P7" s="1"/>
      <c r="Q7" s="187">
        <f t="shared" ref="Q7:Q18" si="2">(K7/E7)*10</f>
        <v>2.0859936693486483</v>
      </c>
      <c r="R7" s="188">
        <f t="shared" ref="R7:R18" si="3">(L7/F7)*10</f>
        <v>2.0953718495721003</v>
      </c>
      <c r="S7" s="55">
        <f>(R7-Q7)/Q7</f>
        <v>4.4957855631366254E-3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617318.53000000201</v>
      </c>
      <c r="F8" s="181">
        <v>597140.42999999959</v>
      </c>
      <c r="G8" s="245">
        <f>E8/E7</f>
        <v>0.67608269098461615</v>
      </c>
      <c r="H8" s="246">
        <f>F8/F7</f>
        <v>0.66544438311364273</v>
      </c>
      <c r="I8" s="206">
        <f t="shared" si="0"/>
        <v>-3.2686690937338871E-2</v>
      </c>
      <c r="K8" s="180">
        <v>156740.95900000053</v>
      </c>
      <c r="L8" s="181">
        <v>155525.41099999985</v>
      </c>
      <c r="M8" s="250">
        <f>K8/K7</f>
        <v>0.82292454779407276</v>
      </c>
      <c r="N8" s="246">
        <f>L8/L7</f>
        <v>0.82713336489754186</v>
      </c>
      <c r="O8" s="207">
        <f t="shared" si="1"/>
        <v>-7.7551394846363999E-3</v>
      </c>
      <c r="Q8" s="189">
        <f t="shared" si="2"/>
        <v>2.5390613011405962</v>
      </c>
      <c r="R8" s="190">
        <f t="shared" si="3"/>
        <v>2.6045031149540474</v>
      </c>
      <c r="S8" s="182">
        <f t="shared" ref="S8:S18" si="4">(R8-Q8)/Q8</f>
        <v>2.5774018840763475E-2</v>
      </c>
    </row>
    <row r="9" spans="1:19" ht="24" customHeight="1" x14ac:dyDescent="0.25">
      <c r="A9" s="8"/>
      <c r="B9" t="s">
        <v>37</v>
      </c>
      <c r="E9" s="19">
        <v>194801.38999999998</v>
      </c>
      <c r="F9" s="140">
        <v>167638.77999999991</v>
      </c>
      <c r="G9" s="247">
        <f>E9/E7</f>
        <v>0.21334504240257174</v>
      </c>
      <c r="H9" s="215">
        <f>F9/F7</f>
        <v>0.18681415449130395</v>
      </c>
      <c r="I9" s="182">
        <f t="shared" si="0"/>
        <v>-0.13943745473274125</v>
      </c>
      <c r="K9" s="19">
        <v>27099.856999999978</v>
      </c>
      <c r="L9" s="140">
        <v>24307.540999999997</v>
      </c>
      <c r="M9" s="247">
        <f>K9/K7</f>
        <v>0.14228021641113567</v>
      </c>
      <c r="N9" s="215">
        <f>L9/L7</f>
        <v>0.12927519721979694</v>
      </c>
      <c r="O9" s="182">
        <f t="shared" si="1"/>
        <v>-0.10303803448114073</v>
      </c>
      <c r="Q9" s="189">
        <f t="shared" si="2"/>
        <v>1.3911531637428245</v>
      </c>
      <c r="R9" s="190">
        <f t="shared" si="3"/>
        <v>1.4499951025651709</v>
      </c>
      <c r="S9" s="182">
        <f t="shared" si="4"/>
        <v>4.2297239697198626E-2</v>
      </c>
    </row>
    <row r="10" spans="1:19" ht="24" customHeight="1" thickBot="1" x14ac:dyDescent="0.3">
      <c r="A10" s="8"/>
      <c r="B10" t="s">
        <v>36</v>
      </c>
      <c r="E10" s="19">
        <v>100961.47999999995</v>
      </c>
      <c r="F10" s="140">
        <v>132576.66999999993</v>
      </c>
      <c r="G10" s="247">
        <f>E10/E7</f>
        <v>0.1105722666128121</v>
      </c>
      <c r="H10" s="215">
        <f>F10/F7</f>
        <v>0.14774146239505334</v>
      </c>
      <c r="I10" s="186">
        <f t="shared" si="0"/>
        <v>0.31314111084742408</v>
      </c>
      <c r="K10" s="19">
        <v>6627.3859999999995</v>
      </c>
      <c r="L10" s="140">
        <v>8196.4729999999945</v>
      </c>
      <c r="M10" s="247">
        <f>K10/K7</f>
        <v>3.4795235794791518E-2</v>
      </c>
      <c r="N10" s="215">
        <f>L10/L7</f>
        <v>4.3591437882661191E-2</v>
      </c>
      <c r="O10" s="209">
        <f t="shared" si="1"/>
        <v>0.23675805211888898</v>
      </c>
      <c r="Q10" s="189">
        <f t="shared" si="2"/>
        <v>0.65642718391212207</v>
      </c>
      <c r="R10" s="190">
        <f t="shared" si="3"/>
        <v>0.61824399421104781</v>
      </c>
      <c r="S10" s="182">
        <f t="shared" si="4"/>
        <v>-5.8168203019127195E-2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1497774.7300000035</v>
      </c>
      <c r="F11" s="145">
        <v>1492890.7999999998</v>
      </c>
      <c r="G11" s="243">
        <f>E11/E15</f>
        <v>0.62126259272053708</v>
      </c>
      <c r="H11" s="244">
        <f>F11/F15</f>
        <v>0.62457603748245782</v>
      </c>
      <c r="I11" s="164">
        <f t="shared" si="0"/>
        <v>-3.2607907599052953E-3</v>
      </c>
      <c r="J11" s="1"/>
      <c r="K11" s="17">
        <v>351268.49600000033</v>
      </c>
      <c r="L11" s="145">
        <v>353634.98399999936</v>
      </c>
      <c r="M11" s="243">
        <f>K11/K15</f>
        <v>0.64841185265244805</v>
      </c>
      <c r="N11" s="244">
        <f>L11/L15</f>
        <v>0.65286730699708917</v>
      </c>
      <c r="O11" s="164">
        <f t="shared" si="1"/>
        <v>6.7369776309203098E-3</v>
      </c>
      <c r="Q11" s="191">
        <f t="shared" si="2"/>
        <v>2.345269211478815</v>
      </c>
      <c r="R11" s="192">
        <f t="shared" si="3"/>
        <v>2.3687933772517011</v>
      </c>
      <c r="S11" s="57">
        <f t="shared" si="4"/>
        <v>1.0030475673218329E-2</v>
      </c>
    </row>
    <row r="12" spans="1:19" s="3" customFormat="1" ht="24" customHeight="1" x14ac:dyDescent="0.25">
      <c r="A12" s="46"/>
      <c r="B12" s="3" t="s">
        <v>33</v>
      </c>
      <c r="E12" s="31">
        <v>1101367.5400000035</v>
      </c>
      <c r="F12" s="141">
        <v>1072613.7699999998</v>
      </c>
      <c r="G12" s="247">
        <f>E12/E11</f>
        <v>0.73533590728961018</v>
      </c>
      <c r="H12" s="215">
        <f>F12/F11</f>
        <v>0.71848106371879306</v>
      </c>
      <c r="I12" s="206">
        <f t="shared" si="0"/>
        <v>-2.6107333797038952E-2</v>
      </c>
      <c r="K12" s="31">
        <v>308730.21700000035</v>
      </c>
      <c r="L12" s="141">
        <v>309508.97699999937</v>
      </c>
      <c r="M12" s="247">
        <f>K12/K11</f>
        <v>0.87890095615064801</v>
      </c>
      <c r="N12" s="215">
        <f>L12/L11</f>
        <v>0.87522160137866889</v>
      </c>
      <c r="O12" s="206">
        <f t="shared" si="1"/>
        <v>2.5224612205646813E-3</v>
      </c>
      <c r="Q12" s="189">
        <f t="shared" si="2"/>
        <v>2.8031534050840046</v>
      </c>
      <c r="R12" s="190">
        <f t="shared" si="3"/>
        <v>2.8855584895204118</v>
      </c>
      <c r="S12" s="182">
        <f t="shared" si="4"/>
        <v>2.9397279609082883E-2</v>
      </c>
    </row>
    <row r="13" spans="1:19" ht="24" customHeight="1" x14ac:dyDescent="0.25">
      <c r="A13" s="8"/>
      <c r="B13" s="3" t="s">
        <v>37</v>
      </c>
      <c r="D13" s="3"/>
      <c r="E13" s="19">
        <v>137258.06</v>
      </c>
      <c r="F13" s="140">
        <v>134664.15000000005</v>
      </c>
      <c r="G13" s="247">
        <f>E13/E11</f>
        <v>9.1641324460053936E-2</v>
      </c>
      <c r="H13" s="215">
        <f>F13/F11</f>
        <v>9.0203617036155676E-2</v>
      </c>
      <c r="I13" s="182">
        <f t="shared" si="0"/>
        <v>-1.8898052325669948E-2</v>
      </c>
      <c r="K13" s="19">
        <v>15839.695999999998</v>
      </c>
      <c r="L13" s="140">
        <v>16961.50400000003</v>
      </c>
      <c r="M13" s="247">
        <f>K13/K11</f>
        <v>4.5092845445496438E-2</v>
      </c>
      <c r="N13" s="215">
        <f>L13/L11</f>
        <v>4.7963308969454395E-2</v>
      </c>
      <c r="O13" s="182">
        <f t="shared" si="1"/>
        <v>7.0822571342280302E-2</v>
      </c>
      <c r="Q13" s="189">
        <f t="shared" si="2"/>
        <v>1.1540084422000427</v>
      </c>
      <c r="R13" s="190">
        <f t="shared" si="3"/>
        <v>1.2595411622172659</v>
      </c>
      <c r="S13" s="182">
        <f t="shared" si="4"/>
        <v>9.1448828412409019E-2</v>
      </c>
    </row>
    <row r="14" spans="1:19" ht="24" customHeight="1" thickBot="1" x14ac:dyDescent="0.3">
      <c r="A14" s="8"/>
      <c r="B14" t="s">
        <v>36</v>
      </c>
      <c r="E14" s="19">
        <v>259149.12999999989</v>
      </c>
      <c r="F14" s="140">
        <v>285612.87999999995</v>
      </c>
      <c r="G14" s="247">
        <f>E14/E11</f>
        <v>0.1730227682503358</v>
      </c>
      <c r="H14" s="215">
        <f>F14/F11</f>
        <v>0.19131531924505127</v>
      </c>
      <c r="I14" s="186">
        <f t="shared" si="0"/>
        <v>0.10211784234043182</v>
      </c>
      <c r="K14" s="19">
        <v>26698.582999999999</v>
      </c>
      <c r="L14" s="140">
        <v>27164.502999999986</v>
      </c>
      <c r="M14" s="247">
        <f>K14/K11</f>
        <v>7.600619840385564E-2</v>
      </c>
      <c r="N14" s="215">
        <f>L14/L11</f>
        <v>7.6815089651876847E-2</v>
      </c>
      <c r="O14" s="209">
        <f t="shared" si="1"/>
        <v>1.745111341676775E-2</v>
      </c>
      <c r="Q14" s="189">
        <f t="shared" si="2"/>
        <v>1.0302401169550526</v>
      </c>
      <c r="R14" s="190">
        <f t="shared" si="3"/>
        <v>0.95109516769691871</v>
      </c>
      <c r="S14" s="182">
        <f t="shared" si="4"/>
        <v>-7.682184760194774E-2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2410856.1300000055</v>
      </c>
      <c r="F15" s="145">
        <v>2390246.6799999992</v>
      </c>
      <c r="G15" s="243">
        <f>G7+G11</f>
        <v>1</v>
      </c>
      <c r="H15" s="244">
        <f>H7+H11</f>
        <v>1</v>
      </c>
      <c r="I15" s="164">
        <f t="shared" si="0"/>
        <v>-8.5486021930334735E-3</v>
      </c>
      <c r="J15" s="1"/>
      <c r="K15" s="17">
        <v>541736.69800000091</v>
      </c>
      <c r="L15" s="145">
        <v>541664.40899999917</v>
      </c>
      <c r="M15" s="243">
        <f>M7+M11</f>
        <v>0.99999999999999989</v>
      </c>
      <c r="N15" s="244">
        <f>N7+N11</f>
        <v>1</v>
      </c>
      <c r="O15" s="164">
        <f t="shared" si="1"/>
        <v>-1.3343936319731446E-4</v>
      </c>
      <c r="Q15" s="191">
        <f t="shared" si="2"/>
        <v>2.2470718648814589</v>
      </c>
      <c r="R15" s="192">
        <f t="shared" si="3"/>
        <v>2.2661443838926254</v>
      </c>
      <c r="S15" s="57">
        <f t="shared" si="4"/>
        <v>8.4877209800197518E-3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1718686.0700000054</v>
      </c>
      <c r="F16" s="181">
        <f t="shared" ref="F16:F17" si="5">F8+F12</f>
        <v>1669754.1999999993</v>
      </c>
      <c r="G16" s="245">
        <f>E16/E15</f>
        <v>0.71289449777328751</v>
      </c>
      <c r="H16" s="246">
        <f>F16/F15</f>
        <v>0.69856982292723013</v>
      </c>
      <c r="I16" s="207">
        <f t="shared" si="0"/>
        <v>-2.8470510615127061E-2</v>
      </c>
      <c r="J16" s="3"/>
      <c r="K16" s="180">
        <f t="shared" ref="K16:L18" si="6">K8+K12</f>
        <v>465471.17600000091</v>
      </c>
      <c r="L16" s="181">
        <f t="shared" si="6"/>
        <v>465034.38799999922</v>
      </c>
      <c r="M16" s="250">
        <f>K16/K15</f>
        <v>0.85922031444138958</v>
      </c>
      <c r="N16" s="246">
        <f>L16/L15</f>
        <v>0.85852860234721451</v>
      </c>
      <c r="O16" s="207">
        <f t="shared" si="1"/>
        <v>-9.3837819079411187E-4</v>
      </c>
      <c r="P16" s="3"/>
      <c r="Q16" s="189">
        <f t="shared" si="2"/>
        <v>2.7082966699090045</v>
      </c>
      <c r="R16" s="190">
        <f t="shared" si="3"/>
        <v>2.7850469727819789</v>
      </c>
      <c r="S16" s="182">
        <f t="shared" si="4"/>
        <v>2.8338957000435653E-2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332059.44999999995</v>
      </c>
      <c r="F17" s="140">
        <f t="shared" si="5"/>
        <v>302302.92999999993</v>
      </c>
      <c r="G17" s="248">
        <f>E17/E15</f>
        <v>0.13773507504987417</v>
      </c>
      <c r="H17" s="215">
        <f>F17/F15</f>
        <v>0.12647352782851687</v>
      </c>
      <c r="I17" s="182">
        <f t="shared" si="0"/>
        <v>-8.9612025798392489E-2</v>
      </c>
      <c r="K17" s="19">
        <f t="shared" si="6"/>
        <v>42939.552999999978</v>
      </c>
      <c r="L17" s="140">
        <f t="shared" si="6"/>
        <v>41269.045000000027</v>
      </c>
      <c r="M17" s="247">
        <f>K17/K15</f>
        <v>7.9262773148884788E-2</v>
      </c>
      <c r="N17" s="215">
        <f>L17/L15</f>
        <v>7.6189323710947554E-2</v>
      </c>
      <c r="O17" s="182">
        <f t="shared" si="1"/>
        <v>-3.8903711922663738E-2</v>
      </c>
      <c r="Q17" s="189">
        <f t="shared" si="2"/>
        <v>1.2931284744343214</v>
      </c>
      <c r="R17" s="190">
        <f t="shared" si="3"/>
        <v>1.3651553096094715</v>
      </c>
      <c r="S17" s="182">
        <f t="shared" si="4"/>
        <v>5.5699674548314454E-2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360110.60999999987</v>
      </c>
      <c r="F18" s="142">
        <f>F10+F14</f>
        <v>418189.54999999987</v>
      </c>
      <c r="G18" s="249">
        <f>E18/E15</f>
        <v>0.14937042717683824</v>
      </c>
      <c r="H18" s="221">
        <f>F18/F15</f>
        <v>0.17495664924425289</v>
      </c>
      <c r="I18" s="208">
        <f t="shared" si="0"/>
        <v>0.16128083535222698</v>
      </c>
      <c r="K18" s="21">
        <f t="shared" si="6"/>
        <v>33325.968999999997</v>
      </c>
      <c r="L18" s="142">
        <f t="shared" si="6"/>
        <v>35360.975999999981</v>
      </c>
      <c r="M18" s="249">
        <f>K18/K15</f>
        <v>6.1516912409725545E-2</v>
      </c>
      <c r="N18" s="221">
        <f>L18/L15</f>
        <v>6.5282073941838104E-2</v>
      </c>
      <c r="O18" s="208">
        <f t="shared" si="1"/>
        <v>6.1063700803418004E-2</v>
      </c>
      <c r="Q18" s="193">
        <f t="shared" si="2"/>
        <v>0.9254370205865361</v>
      </c>
      <c r="R18" s="194">
        <f t="shared" si="3"/>
        <v>0.84557292261368056</v>
      </c>
      <c r="S18" s="186">
        <f t="shared" si="4"/>
        <v>-8.6298793106675362E-2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F5</f>
        <v>2023/2022</v>
      </c>
    </row>
    <row r="6" spans="1:16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210974.16000000003</v>
      </c>
      <c r="C7" s="147">
        <v>230065.89000000013</v>
      </c>
      <c r="D7" s="247">
        <f>B7/$B$33</f>
        <v>8.7510058097079443E-2</v>
      </c>
      <c r="E7" s="246">
        <f>C7/$C$33</f>
        <v>9.6251944171720408E-2</v>
      </c>
      <c r="F7" s="52">
        <f>(C7-B7)/B7</f>
        <v>9.0493214903664479E-2</v>
      </c>
      <c r="H7" s="39">
        <v>60388.479000000007</v>
      </c>
      <c r="I7" s="147">
        <v>67425.876000000018</v>
      </c>
      <c r="J7" s="247">
        <f>H7/$H$33</f>
        <v>0.11147201070731237</v>
      </c>
      <c r="K7" s="246">
        <f>I7/$I$33</f>
        <v>0.12447905913641089</v>
      </c>
      <c r="L7" s="52">
        <f>(I7-H7)/H7</f>
        <v>0.11653542391753254</v>
      </c>
      <c r="N7" s="27">
        <f t="shared" ref="N7:N33" si="0">(H7/B7)*10</f>
        <v>2.8623637605666969</v>
      </c>
      <c r="O7" s="151">
        <f t="shared" ref="O7:O33" si="1">(I7/C7)*10</f>
        <v>2.9307202384499491</v>
      </c>
      <c r="P7" s="61">
        <f>(O7-N7)/N7</f>
        <v>2.388112888549106E-2</v>
      </c>
    </row>
    <row r="8" spans="1:16" ht="20.100000000000001" customHeight="1" x14ac:dyDescent="0.25">
      <c r="A8" s="8" t="s">
        <v>164</v>
      </c>
      <c r="B8" s="19">
        <v>195895.24999999994</v>
      </c>
      <c r="C8" s="140">
        <v>184844.35000000009</v>
      </c>
      <c r="D8" s="247">
        <f t="shared" ref="D8:D32" si="2">B8/$B$33</f>
        <v>8.1255470852174008E-2</v>
      </c>
      <c r="E8" s="215">
        <f t="shared" ref="E8:E32" si="3">C8/$C$33</f>
        <v>7.7332750442310014E-2</v>
      </c>
      <c r="F8" s="52">
        <f t="shared" ref="F8:F33" si="4">(C8-B8)/B8</f>
        <v>-5.6412291773281137E-2</v>
      </c>
      <c r="H8" s="19">
        <v>59704.332999999991</v>
      </c>
      <c r="I8" s="140">
        <v>57759.212</v>
      </c>
      <c r="J8" s="247">
        <f t="shared" ref="J8:J32" si="5">H8/$H$33</f>
        <v>0.11020913521350557</v>
      </c>
      <c r="K8" s="215">
        <f t="shared" ref="K8:K32" si="6">I8/$I$33</f>
        <v>0.10663283583027518</v>
      </c>
      <c r="L8" s="52">
        <f t="shared" ref="L8:L33" si="7">(I8-H8)/H8</f>
        <v>-3.2579226703696569E-2</v>
      </c>
      <c r="N8" s="27">
        <f t="shared" si="0"/>
        <v>3.0477682843254246</v>
      </c>
      <c r="O8" s="152">
        <f t="shared" si="1"/>
        <v>3.1247485790071465</v>
      </c>
      <c r="P8" s="52">
        <f t="shared" ref="P8:P71" si="8">(O8-N8)/N8</f>
        <v>2.5257922355065236E-2</v>
      </c>
    </row>
    <row r="9" spans="1:16" ht="20.100000000000001" customHeight="1" x14ac:dyDescent="0.25">
      <c r="A9" s="8" t="s">
        <v>165</v>
      </c>
      <c r="B9" s="19">
        <v>159276.07000000004</v>
      </c>
      <c r="C9" s="140">
        <v>150950.33000000002</v>
      </c>
      <c r="D9" s="247">
        <f t="shared" si="2"/>
        <v>6.6066186205810673E-2</v>
      </c>
      <c r="E9" s="215">
        <f t="shared" si="3"/>
        <v>6.315261569571555E-2</v>
      </c>
      <c r="F9" s="52">
        <f t="shared" si="4"/>
        <v>-5.2272384671470218E-2</v>
      </c>
      <c r="H9" s="19">
        <v>41245.002999999982</v>
      </c>
      <c r="I9" s="140">
        <v>41774.548999999985</v>
      </c>
      <c r="J9" s="247">
        <f t="shared" si="5"/>
        <v>7.613477756310319E-2</v>
      </c>
      <c r="K9" s="215">
        <f t="shared" si="6"/>
        <v>7.7122565754546374E-2</v>
      </c>
      <c r="L9" s="52">
        <f t="shared" si="7"/>
        <v>1.2839034100688569E-2</v>
      </c>
      <c r="N9" s="27">
        <f t="shared" si="0"/>
        <v>2.5895291740937587</v>
      </c>
      <c r="O9" s="152">
        <f t="shared" si="1"/>
        <v>2.7674367455837947</v>
      </c>
      <c r="P9" s="52">
        <f t="shared" si="8"/>
        <v>6.8702671230687018E-2</v>
      </c>
    </row>
    <row r="10" spans="1:16" ht="20.100000000000001" customHeight="1" x14ac:dyDescent="0.25">
      <c r="A10" s="8" t="s">
        <v>170</v>
      </c>
      <c r="B10" s="19">
        <v>317132.16999999981</v>
      </c>
      <c r="C10" s="140">
        <v>320463.7800000002</v>
      </c>
      <c r="D10" s="247">
        <f t="shared" si="2"/>
        <v>0.13154338247467298</v>
      </c>
      <c r="E10" s="215">
        <f t="shared" si="3"/>
        <v>0.13407142563210259</v>
      </c>
      <c r="F10" s="52">
        <f t="shared" si="4"/>
        <v>1.0505430590660026E-2</v>
      </c>
      <c r="H10" s="19">
        <v>44014.826999999968</v>
      </c>
      <c r="I10" s="140">
        <v>39761.802000000032</v>
      </c>
      <c r="J10" s="247">
        <f t="shared" si="5"/>
        <v>8.1247637759256988E-2</v>
      </c>
      <c r="K10" s="215">
        <f t="shared" si="6"/>
        <v>7.3406709651473612E-2</v>
      </c>
      <c r="L10" s="52">
        <f t="shared" si="7"/>
        <v>-9.6627097954967295E-2</v>
      </c>
      <c r="N10" s="27">
        <f t="shared" si="0"/>
        <v>1.3879016751911355</v>
      </c>
      <c r="O10" s="152">
        <f t="shared" si="1"/>
        <v>1.2407580663249995</v>
      </c>
      <c r="P10" s="52">
        <f t="shared" si="8"/>
        <v>-0.10601875586458387</v>
      </c>
    </row>
    <row r="11" spans="1:16" ht="20.100000000000001" customHeight="1" x14ac:dyDescent="0.25">
      <c r="A11" s="8" t="s">
        <v>168</v>
      </c>
      <c r="B11" s="19">
        <v>101318.43000000009</v>
      </c>
      <c r="C11" s="140">
        <v>101095.41</v>
      </c>
      <c r="D11" s="247">
        <f t="shared" si="2"/>
        <v>4.2025913010412669E-2</v>
      </c>
      <c r="E11" s="215">
        <f t="shared" si="3"/>
        <v>4.2294969320907067E-2</v>
      </c>
      <c r="F11" s="52">
        <f t="shared" si="4"/>
        <v>-2.2011789957670207E-3</v>
      </c>
      <c r="H11" s="19">
        <v>36172.218000000008</v>
      </c>
      <c r="I11" s="140">
        <v>35184.150999999991</v>
      </c>
      <c r="J11" s="247">
        <f t="shared" si="5"/>
        <v>6.677084667430086E-2</v>
      </c>
      <c r="K11" s="215">
        <f t="shared" si="6"/>
        <v>6.4955626427358651E-2</v>
      </c>
      <c r="L11" s="52">
        <f t="shared" si="7"/>
        <v>-2.7315632124079788E-2</v>
      </c>
      <c r="N11" s="27">
        <f t="shared" si="0"/>
        <v>3.5701518470035487</v>
      </c>
      <c r="O11" s="152">
        <f t="shared" si="1"/>
        <v>3.4802916373750294</v>
      </c>
      <c r="P11" s="52">
        <f t="shared" si="8"/>
        <v>-2.5169856487740012E-2</v>
      </c>
    </row>
    <row r="12" spans="1:16" ht="20.100000000000001" customHeight="1" x14ac:dyDescent="0.25">
      <c r="A12" s="8" t="s">
        <v>172</v>
      </c>
      <c r="B12" s="19">
        <v>123040.93000000002</v>
      </c>
      <c r="C12" s="140">
        <v>136601.99000000002</v>
      </c>
      <c r="D12" s="247">
        <f t="shared" si="2"/>
        <v>5.1036197668087341E-2</v>
      </c>
      <c r="E12" s="215">
        <f t="shared" si="3"/>
        <v>5.7149745732519949E-2</v>
      </c>
      <c r="F12" s="52">
        <f t="shared" si="4"/>
        <v>0.11021584443485591</v>
      </c>
      <c r="H12" s="19">
        <v>26872.404999999995</v>
      </c>
      <c r="I12" s="140">
        <v>30388.360999999994</v>
      </c>
      <c r="J12" s="247">
        <f t="shared" si="5"/>
        <v>4.9604180590328062E-2</v>
      </c>
      <c r="K12" s="215">
        <f t="shared" si="6"/>
        <v>5.6101823370861365E-2</v>
      </c>
      <c r="L12" s="52">
        <f t="shared" si="7"/>
        <v>0.13083890332852602</v>
      </c>
      <c r="N12" s="27">
        <f t="shared" si="0"/>
        <v>2.1840216097196268</v>
      </c>
      <c r="O12" s="152">
        <f t="shared" si="1"/>
        <v>2.2245913840640235</v>
      </c>
      <c r="P12" s="52">
        <f t="shared" si="8"/>
        <v>1.857572020526153E-2</v>
      </c>
    </row>
    <row r="13" spans="1:16" ht="20.100000000000001" customHeight="1" x14ac:dyDescent="0.25">
      <c r="A13" s="8" t="s">
        <v>169</v>
      </c>
      <c r="B13" s="19">
        <v>150091.17999999991</v>
      </c>
      <c r="C13" s="140">
        <v>143721.41999999998</v>
      </c>
      <c r="D13" s="247">
        <f t="shared" si="2"/>
        <v>6.2256381926863454E-2</v>
      </c>
      <c r="E13" s="215">
        <f t="shared" si="3"/>
        <v>6.0128279312158674E-2</v>
      </c>
      <c r="F13" s="52">
        <f t="shared" si="4"/>
        <v>-4.2439269249531689E-2</v>
      </c>
      <c r="H13" s="19">
        <v>28665.365000000005</v>
      </c>
      <c r="I13" s="140">
        <v>28228.541999999994</v>
      </c>
      <c r="J13" s="247">
        <f t="shared" si="5"/>
        <v>5.2913832689990711E-2</v>
      </c>
      <c r="K13" s="215">
        <f t="shared" si="6"/>
        <v>5.2114448597637156E-2</v>
      </c>
      <c r="L13" s="52">
        <f t="shared" si="7"/>
        <v>-1.5238703571366042E-2</v>
      </c>
      <c r="N13" s="27">
        <f t="shared" si="0"/>
        <v>1.9098633910400347</v>
      </c>
      <c r="O13" s="152">
        <f t="shared" si="1"/>
        <v>1.9641151611221206</v>
      </c>
      <c r="P13" s="52">
        <f t="shared" si="8"/>
        <v>2.8406099795725493E-2</v>
      </c>
    </row>
    <row r="14" spans="1:16" ht="20.100000000000001" customHeight="1" x14ac:dyDescent="0.25">
      <c r="A14" s="8" t="s">
        <v>173</v>
      </c>
      <c r="B14" s="19">
        <v>79529.959999999992</v>
      </c>
      <c r="C14" s="140">
        <v>79747.37000000001</v>
      </c>
      <c r="D14" s="247">
        <f t="shared" si="2"/>
        <v>3.2988264629461743E-2</v>
      </c>
      <c r="E14" s="215">
        <f t="shared" si="3"/>
        <v>3.3363656842313863E-2</v>
      </c>
      <c r="F14" s="52">
        <f t="shared" si="4"/>
        <v>2.7336867766564708E-3</v>
      </c>
      <c r="H14" s="19">
        <v>25923.242000000006</v>
      </c>
      <c r="I14" s="140">
        <v>26656.513999999992</v>
      </c>
      <c r="J14" s="247">
        <f t="shared" si="5"/>
        <v>4.7852106190524359E-2</v>
      </c>
      <c r="K14" s="215">
        <f t="shared" si="6"/>
        <v>4.9212230962732507E-2</v>
      </c>
      <c r="L14" s="52">
        <f t="shared" si="7"/>
        <v>2.8286276847625236E-2</v>
      </c>
      <c r="N14" s="27">
        <f t="shared" si="0"/>
        <v>3.2595567758364279</v>
      </c>
      <c r="O14" s="152">
        <f t="shared" si="1"/>
        <v>3.3426198255817074</v>
      </c>
      <c r="P14" s="52">
        <f t="shared" si="8"/>
        <v>2.5482927728407163E-2</v>
      </c>
    </row>
    <row r="15" spans="1:16" ht="20.100000000000001" customHeight="1" x14ac:dyDescent="0.25">
      <c r="A15" s="8" t="s">
        <v>163</v>
      </c>
      <c r="B15" s="19">
        <v>178049.94</v>
      </c>
      <c r="C15" s="140">
        <v>144106.15999999986</v>
      </c>
      <c r="D15" s="247">
        <f t="shared" si="2"/>
        <v>7.3853407420043801E-2</v>
      </c>
      <c r="E15" s="215">
        <f t="shared" si="3"/>
        <v>6.0289241778174886E-2</v>
      </c>
      <c r="F15" s="52">
        <f t="shared" si="4"/>
        <v>-0.19064190642243486</v>
      </c>
      <c r="H15" s="19">
        <v>30227.680999999993</v>
      </c>
      <c r="I15" s="140">
        <v>26516.731000000003</v>
      </c>
      <c r="J15" s="247">
        <f t="shared" si="5"/>
        <v>5.5797735526493746E-2</v>
      </c>
      <c r="K15" s="215">
        <f t="shared" si="6"/>
        <v>4.8954168964053191E-2</v>
      </c>
      <c r="L15" s="52">
        <f t="shared" si="7"/>
        <v>-0.1227666124966712</v>
      </c>
      <c r="N15" s="27">
        <f t="shared" si="0"/>
        <v>1.6977080138302767</v>
      </c>
      <c r="O15" s="152">
        <f t="shared" si="1"/>
        <v>1.8400831026237898</v>
      </c>
      <c r="P15" s="52">
        <f t="shared" si="8"/>
        <v>8.3863118765808362E-2</v>
      </c>
    </row>
    <row r="16" spans="1:16" ht="20.100000000000001" customHeight="1" x14ac:dyDescent="0.25">
      <c r="A16" s="8" t="s">
        <v>174</v>
      </c>
      <c r="B16" s="19">
        <v>93971.390000000014</v>
      </c>
      <c r="C16" s="140">
        <v>85449.669999999955</v>
      </c>
      <c r="D16" s="247">
        <f t="shared" si="2"/>
        <v>3.897843128449148E-2</v>
      </c>
      <c r="E16" s="215">
        <f t="shared" si="3"/>
        <v>3.574931019253625E-2</v>
      </c>
      <c r="F16" s="52">
        <f t="shared" si="4"/>
        <v>-9.0684196541096801E-2</v>
      </c>
      <c r="H16" s="19">
        <v>21604.736000000001</v>
      </c>
      <c r="I16" s="140">
        <v>20201.839</v>
      </c>
      <c r="J16" s="247">
        <f t="shared" si="5"/>
        <v>3.9880510365572497E-2</v>
      </c>
      <c r="K16" s="215">
        <f t="shared" si="6"/>
        <v>3.7295858218367839E-2</v>
      </c>
      <c r="L16" s="52">
        <f t="shared" si="7"/>
        <v>-6.4934697651477941E-2</v>
      </c>
      <c r="N16" s="27">
        <f t="shared" si="0"/>
        <v>2.2990759208733635</v>
      </c>
      <c r="O16" s="152">
        <f t="shared" si="1"/>
        <v>2.3641798733687338</v>
      </c>
      <c r="P16" s="52">
        <f t="shared" si="8"/>
        <v>2.8317443501665159E-2</v>
      </c>
    </row>
    <row r="17" spans="1:16" ht="20.100000000000001" customHeight="1" x14ac:dyDescent="0.25">
      <c r="A17" s="8" t="s">
        <v>167</v>
      </c>
      <c r="B17" s="19">
        <v>42438.599999999991</v>
      </c>
      <c r="C17" s="140">
        <v>80787.23</v>
      </c>
      <c r="D17" s="247">
        <f t="shared" si="2"/>
        <v>1.7603124247816484E-2</v>
      </c>
      <c r="E17" s="215">
        <f t="shared" si="3"/>
        <v>3.3798699806163929E-2</v>
      </c>
      <c r="F17" s="52">
        <f t="shared" si="4"/>
        <v>0.90362617993996064</v>
      </c>
      <c r="H17" s="19">
        <v>10512.586000000003</v>
      </c>
      <c r="I17" s="140">
        <v>15443.701000000005</v>
      </c>
      <c r="J17" s="247">
        <f t="shared" si="5"/>
        <v>1.940534218710066E-2</v>
      </c>
      <c r="K17" s="215">
        <f t="shared" si="6"/>
        <v>2.8511566836210596E-2</v>
      </c>
      <c r="L17" s="52">
        <f t="shared" si="7"/>
        <v>0.46906774413070201</v>
      </c>
      <c r="N17" s="27">
        <f t="shared" si="0"/>
        <v>2.4771283689848405</v>
      </c>
      <c r="O17" s="152">
        <f t="shared" si="1"/>
        <v>1.911651259734986</v>
      </c>
      <c r="P17" s="52">
        <f t="shared" si="8"/>
        <v>-0.22827929159020305</v>
      </c>
    </row>
    <row r="18" spans="1:16" ht="20.100000000000001" customHeight="1" x14ac:dyDescent="0.25">
      <c r="A18" s="8" t="s">
        <v>176</v>
      </c>
      <c r="B18" s="19">
        <v>92291.74000000002</v>
      </c>
      <c r="C18" s="140">
        <v>84264.589999999967</v>
      </c>
      <c r="D18" s="247">
        <f t="shared" si="2"/>
        <v>3.828172857415596E-2</v>
      </c>
      <c r="E18" s="215">
        <f t="shared" si="3"/>
        <v>3.5253511993163796E-2</v>
      </c>
      <c r="F18" s="52">
        <f t="shared" si="4"/>
        <v>-8.6975822538398889E-2</v>
      </c>
      <c r="H18" s="19">
        <v>13734.143999999993</v>
      </c>
      <c r="I18" s="140">
        <v>13342.350000000004</v>
      </c>
      <c r="J18" s="247">
        <f t="shared" si="5"/>
        <v>2.535206503584515E-2</v>
      </c>
      <c r="K18" s="215">
        <f t="shared" si="6"/>
        <v>2.463213343596295E-2</v>
      </c>
      <c r="L18" s="52">
        <f t="shared" si="7"/>
        <v>-2.8527005396185533E-2</v>
      </c>
      <c r="N18" s="27">
        <f t="shared" si="0"/>
        <v>1.4881227724171189</v>
      </c>
      <c r="O18" s="152">
        <f t="shared" si="1"/>
        <v>1.5833875178173904</v>
      </c>
      <c r="P18" s="52">
        <f t="shared" si="8"/>
        <v>6.4016724403414299E-2</v>
      </c>
    </row>
    <row r="19" spans="1:16" ht="20.100000000000001" customHeight="1" x14ac:dyDescent="0.25">
      <c r="A19" s="8" t="s">
        <v>177</v>
      </c>
      <c r="B19" s="19">
        <v>34676.639999999999</v>
      </c>
      <c r="C19" s="140">
        <v>37826.200000000012</v>
      </c>
      <c r="D19" s="247">
        <f t="shared" si="2"/>
        <v>1.4383537685427963E-2</v>
      </c>
      <c r="E19" s="215">
        <f t="shared" si="3"/>
        <v>1.5825228549214008E-2</v>
      </c>
      <c r="F19" s="52">
        <f t="shared" si="4"/>
        <v>9.082656220441232E-2</v>
      </c>
      <c r="H19" s="19">
        <v>9184.6460000000025</v>
      </c>
      <c r="I19" s="140">
        <v>10607.974000000002</v>
      </c>
      <c r="J19" s="247">
        <f t="shared" si="5"/>
        <v>1.6954077569247505E-2</v>
      </c>
      <c r="K19" s="215">
        <f t="shared" si="6"/>
        <v>1.9584033626252165E-2</v>
      </c>
      <c r="L19" s="52">
        <f t="shared" si="7"/>
        <v>0.15496819365710982</v>
      </c>
      <c r="N19" s="27">
        <f t="shared" si="0"/>
        <v>2.6486551176815292</v>
      </c>
      <c r="O19" s="152">
        <f t="shared" si="1"/>
        <v>2.8043985385790799</v>
      </c>
      <c r="P19" s="52">
        <f t="shared" si="8"/>
        <v>5.8800943866893114E-2</v>
      </c>
    </row>
    <row r="20" spans="1:16" ht="20.100000000000001" customHeight="1" x14ac:dyDescent="0.25">
      <c r="A20" s="8" t="s">
        <v>171</v>
      </c>
      <c r="B20" s="19">
        <v>57738.139999999985</v>
      </c>
      <c r="C20" s="140">
        <v>36755.08</v>
      </c>
      <c r="D20" s="247">
        <f t="shared" si="2"/>
        <v>2.394922670064099E-2</v>
      </c>
      <c r="E20" s="215">
        <f t="shared" si="3"/>
        <v>1.5377107437295966E-2</v>
      </c>
      <c r="F20" s="52">
        <f t="shared" si="4"/>
        <v>-0.36341766464939795</v>
      </c>
      <c r="H20" s="19">
        <v>15704.229999999998</v>
      </c>
      <c r="I20" s="140">
        <v>10062.820000000003</v>
      </c>
      <c r="J20" s="247">
        <f t="shared" si="5"/>
        <v>2.8988676709511028E-2</v>
      </c>
      <c r="K20" s="215">
        <f t="shared" si="6"/>
        <v>1.8577591277554307E-2</v>
      </c>
      <c r="L20" s="52">
        <f t="shared" si="7"/>
        <v>-0.35922869188747203</v>
      </c>
      <c r="N20" s="27">
        <f t="shared" si="0"/>
        <v>2.7199057676606837</v>
      </c>
      <c r="O20" s="152">
        <f t="shared" si="1"/>
        <v>2.7378038627585637</v>
      </c>
      <c r="P20" s="52">
        <f t="shared" si="8"/>
        <v>6.5804099945983218E-3</v>
      </c>
    </row>
    <row r="21" spans="1:16" ht="20.100000000000001" customHeight="1" x14ac:dyDescent="0.25">
      <c r="A21" s="8" t="s">
        <v>179</v>
      </c>
      <c r="B21" s="19">
        <v>35960.519999999997</v>
      </c>
      <c r="C21" s="140">
        <v>50184.889999999985</v>
      </c>
      <c r="D21" s="247">
        <f t="shared" si="2"/>
        <v>1.4916078795626852E-2</v>
      </c>
      <c r="E21" s="215">
        <f t="shared" si="3"/>
        <v>2.0995694887859847E-2</v>
      </c>
      <c r="F21" s="52">
        <f t="shared" si="4"/>
        <v>0.39555518107079624</v>
      </c>
      <c r="H21" s="19">
        <v>7719.6219999999985</v>
      </c>
      <c r="I21" s="140">
        <v>9814.8249999999971</v>
      </c>
      <c r="J21" s="247">
        <f t="shared" si="5"/>
        <v>1.4249767513442488E-2</v>
      </c>
      <c r="K21" s="215">
        <f t="shared" si="6"/>
        <v>1.8119752446205121E-2</v>
      </c>
      <c r="L21" s="52">
        <f t="shared" si="7"/>
        <v>0.27141264170706791</v>
      </c>
      <c r="N21" s="27">
        <f t="shared" si="0"/>
        <v>2.1466936518159359</v>
      </c>
      <c r="O21" s="152">
        <f t="shared" si="1"/>
        <v>1.9557330901791357</v>
      </c>
      <c r="P21" s="52">
        <f t="shared" si="8"/>
        <v>-8.8955665134269349E-2</v>
      </c>
    </row>
    <row r="22" spans="1:16" ht="20.100000000000001" customHeight="1" x14ac:dyDescent="0.25">
      <c r="A22" s="8" t="s">
        <v>180</v>
      </c>
      <c r="B22" s="19">
        <v>37709.19000000001</v>
      </c>
      <c r="C22" s="140">
        <v>41475.150000000023</v>
      </c>
      <c r="D22" s="247">
        <f t="shared" si="2"/>
        <v>1.5641410339985749E-2</v>
      </c>
      <c r="E22" s="215">
        <f t="shared" si="3"/>
        <v>1.7351828305855032E-2</v>
      </c>
      <c r="F22" s="52">
        <f t="shared" si="4"/>
        <v>9.9868493595328164E-2</v>
      </c>
      <c r="H22" s="19">
        <v>8440.8700000000008</v>
      </c>
      <c r="I22" s="140">
        <v>9371.6810000000041</v>
      </c>
      <c r="J22" s="247">
        <f t="shared" si="5"/>
        <v>1.5581130152641065E-2</v>
      </c>
      <c r="K22" s="215">
        <f t="shared" si="6"/>
        <v>1.7301637036300107E-2</v>
      </c>
      <c r="L22" s="52">
        <f t="shared" si="7"/>
        <v>0.11027429636992434</v>
      </c>
      <c r="N22" s="27">
        <f t="shared" si="0"/>
        <v>2.2384119096697646</v>
      </c>
      <c r="O22" s="152">
        <f t="shared" si="1"/>
        <v>2.2595894167953579</v>
      </c>
      <c r="P22" s="52">
        <f t="shared" si="8"/>
        <v>9.4609517730441482E-3</v>
      </c>
    </row>
    <row r="23" spans="1:16" ht="20.100000000000001" customHeight="1" x14ac:dyDescent="0.25">
      <c r="A23" s="8" t="s">
        <v>181</v>
      </c>
      <c r="B23" s="19">
        <v>37797.769999999982</v>
      </c>
      <c r="C23" s="140">
        <v>34403.989999999983</v>
      </c>
      <c r="D23" s="247">
        <f t="shared" si="2"/>
        <v>1.5678152474407504E-2</v>
      </c>
      <c r="E23" s="215">
        <f t="shared" si="3"/>
        <v>1.4393489294586103E-2</v>
      </c>
      <c r="F23" s="52">
        <f t="shared" si="4"/>
        <v>-8.9787836689836475E-2</v>
      </c>
      <c r="H23" s="19">
        <v>8746.9579999999987</v>
      </c>
      <c r="I23" s="140">
        <v>7975.5569999999971</v>
      </c>
      <c r="J23" s="247">
        <f t="shared" si="5"/>
        <v>1.6146142641420252E-2</v>
      </c>
      <c r="K23" s="215">
        <f t="shared" si="6"/>
        <v>1.4724166601095625E-2</v>
      </c>
      <c r="L23" s="52">
        <f t="shared" si="7"/>
        <v>-8.8190774438382094E-2</v>
      </c>
      <c r="N23" s="27">
        <f t="shared" si="0"/>
        <v>2.3141465753138353</v>
      </c>
      <c r="O23" s="152">
        <f t="shared" si="1"/>
        <v>2.3182069870384221</v>
      </c>
      <c r="P23" s="52">
        <f t="shared" si="8"/>
        <v>1.754604383275145E-3</v>
      </c>
    </row>
    <row r="24" spans="1:16" ht="20.100000000000001" customHeight="1" x14ac:dyDescent="0.25">
      <c r="A24" s="8" t="s">
        <v>182</v>
      </c>
      <c r="B24" s="19">
        <v>97829.26</v>
      </c>
      <c r="C24" s="140">
        <v>98228.360000000015</v>
      </c>
      <c r="D24" s="247">
        <f t="shared" si="2"/>
        <v>4.0578638759335685E-2</v>
      </c>
      <c r="E24" s="215">
        <f t="shared" si="3"/>
        <v>4.1095490612709472E-2</v>
      </c>
      <c r="F24" s="52">
        <f t="shared" si="4"/>
        <v>4.0795565662054521E-3</v>
      </c>
      <c r="H24" s="19">
        <v>7152.3409999999976</v>
      </c>
      <c r="I24" s="140">
        <v>7541.7140000000018</v>
      </c>
      <c r="J24" s="247">
        <f t="shared" si="5"/>
        <v>1.3202614898354186E-2</v>
      </c>
      <c r="K24" s="215">
        <f t="shared" si="6"/>
        <v>1.3923222339683029E-2</v>
      </c>
      <c r="L24" s="52">
        <f t="shared" si="7"/>
        <v>5.4439937916830904E-2</v>
      </c>
      <c r="N24" s="27">
        <f t="shared" si="0"/>
        <v>0.73110447733121942</v>
      </c>
      <c r="O24" s="152">
        <f t="shared" si="1"/>
        <v>0.7677735839221993</v>
      </c>
      <c r="P24" s="52">
        <f t="shared" si="8"/>
        <v>5.0155768057712657E-2</v>
      </c>
    </row>
    <row r="25" spans="1:16" ht="20.100000000000001" customHeight="1" x14ac:dyDescent="0.25">
      <c r="A25" s="8" t="s">
        <v>175</v>
      </c>
      <c r="B25" s="19">
        <v>20184.419999999998</v>
      </c>
      <c r="C25" s="140">
        <v>38666.250000000007</v>
      </c>
      <c r="D25" s="247">
        <f t="shared" si="2"/>
        <v>8.3723038255294011E-3</v>
      </c>
      <c r="E25" s="215">
        <f t="shared" si="3"/>
        <v>1.6176677630611747E-2</v>
      </c>
      <c r="F25" s="52">
        <f t="shared" si="4"/>
        <v>0.91564830696150845</v>
      </c>
      <c r="H25" s="19">
        <v>5110.6450000000032</v>
      </c>
      <c r="I25" s="140">
        <v>6643.1739999999991</v>
      </c>
      <c r="J25" s="247">
        <f t="shared" si="5"/>
        <v>9.4338172379084539E-3</v>
      </c>
      <c r="K25" s="215">
        <f t="shared" si="6"/>
        <v>1.2264372348673183E-2</v>
      </c>
      <c r="L25" s="52">
        <f t="shared" si="7"/>
        <v>0.29986997727292641</v>
      </c>
      <c r="N25" s="27">
        <f t="shared" si="0"/>
        <v>2.5319751570765985</v>
      </c>
      <c r="O25" s="152">
        <f t="shared" si="1"/>
        <v>1.718080755180551</v>
      </c>
      <c r="P25" s="52">
        <f t="shared" si="8"/>
        <v>-0.32144644058663058</v>
      </c>
    </row>
    <row r="26" spans="1:16" ht="20.100000000000001" customHeight="1" x14ac:dyDescent="0.25">
      <c r="A26" s="8" t="s">
        <v>183</v>
      </c>
      <c r="B26" s="19">
        <v>24938.340000000007</v>
      </c>
      <c r="C26" s="140">
        <v>17864.91</v>
      </c>
      <c r="D26" s="247">
        <f t="shared" si="2"/>
        <v>1.0344184246282676E-2</v>
      </c>
      <c r="E26" s="215">
        <f t="shared" si="3"/>
        <v>7.4740863148066352E-3</v>
      </c>
      <c r="F26" s="52">
        <f t="shared" si="4"/>
        <v>-0.28363676170907948</v>
      </c>
      <c r="H26" s="19">
        <v>6878.230999999997</v>
      </c>
      <c r="I26" s="140">
        <v>6286.043999999999</v>
      </c>
      <c r="J26" s="247">
        <f t="shared" si="5"/>
        <v>1.2696631085531521E-2</v>
      </c>
      <c r="K26" s="215">
        <f t="shared" si="6"/>
        <v>1.1605052677551872E-2</v>
      </c>
      <c r="L26" s="52">
        <f t="shared" si="7"/>
        <v>-8.6095829000217977E-2</v>
      </c>
      <c r="N26" s="27">
        <f t="shared" si="0"/>
        <v>2.7580949654227167</v>
      </c>
      <c r="O26" s="152">
        <f t="shared" si="1"/>
        <v>3.5186541661838762</v>
      </c>
      <c r="P26" s="52">
        <f t="shared" si="8"/>
        <v>0.27575526234449044</v>
      </c>
    </row>
    <row r="27" spans="1:16" ht="20.100000000000001" customHeight="1" x14ac:dyDescent="0.25">
      <c r="A27" s="8" t="s">
        <v>178</v>
      </c>
      <c r="B27" s="19">
        <v>2245.92</v>
      </c>
      <c r="C27" s="140">
        <v>2470.3199999999997</v>
      </c>
      <c r="D27" s="247">
        <f t="shared" si="2"/>
        <v>9.3158607519230148E-4</v>
      </c>
      <c r="E27" s="215">
        <f t="shared" si="3"/>
        <v>1.0335000235205845E-3</v>
      </c>
      <c r="F27" s="52">
        <f t="shared" si="4"/>
        <v>9.9914511647787821E-2</v>
      </c>
      <c r="H27" s="19">
        <v>4055.9089999999997</v>
      </c>
      <c r="I27" s="140">
        <v>4787.8730000000032</v>
      </c>
      <c r="J27" s="247">
        <f t="shared" si="5"/>
        <v>7.4868640337155123E-3</v>
      </c>
      <c r="K27" s="215">
        <f t="shared" si="6"/>
        <v>8.839186995577562E-3</v>
      </c>
      <c r="L27" s="52">
        <f t="shared" si="7"/>
        <v>0.18046854601520981</v>
      </c>
      <c r="N27" s="27">
        <f t="shared" si="0"/>
        <v>18.059009225618009</v>
      </c>
      <c r="O27" s="152">
        <f t="shared" si="1"/>
        <v>19.381590239321234</v>
      </c>
      <c r="P27" s="52">
        <f t="shared" si="8"/>
        <v>7.3236632042196867E-2</v>
      </c>
    </row>
    <row r="28" spans="1:16" ht="20.100000000000001" customHeight="1" x14ac:dyDescent="0.25">
      <c r="A28" s="8" t="s">
        <v>185</v>
      </c>
      <c r="B28" s="19">
        <v>14082.250000000009</v>
      </c>
      <c r="C28" s="140">
        <v>15689.69</v>
      </c>
      <c r="D28" s="247">
        <f t="shared" si="2"/>
        <v>5.8411822359553302E-3</v>
      </c>
      <c r="E28" s="215">
        <f t="shared" si="3"/>
        <v>6.564046351902054E-3</v>
      </c>
      <c r="F28" s="52">
        <f t="shared" si="4"/>
        <v>0.11414653198174939</v>
      </c>
      <c r="H28" s="19">
        <v>3978.7580000000007</v>
      </c>
      <c r="I28" s="140">
        <v>4709.8049999999994</v>
      </c>
      <c r="J28" s="247">
        <f t="shared" si="5"/>
        <v>7.344449830865997E-3</v>
      </c>
      <c r="K28" s="215">
        <f t="shared" si="6"/>
        <v>8.6950608563982675E-3</v>
      </c>
      <c r="L28" s="52">
        <f t="shared" si="7"/>
        <v>0.18373748792965003</v>
      </c>
      <c r="N28" s="27">
        <f t="shared" si="0"/>
        <v>2.8253709456940461</v>
      </c>
      <c r="O28" s="152">
        <f t="shared" si="1"/>
        <v>3.0018470728229807</v>
      </c>
      <c r="P28" s="52">
        <f t="shared" si="8"/>
        <v>6.2461223860849041E-2</v>
      </c>
    </row>
    <row r="29" spans="1:16" ht="20.100000000000001" customHeight="1" x14ac:dyDescent="0.25">
      <c r="A29" s="8" t="s">
        <v>184</v>
      </c>
      <c r="B29" s="19">
        <v>13760.170000000006</v>
      </c>
      <c r="C29" s="140">
        <v>13009.559999999996</v>
      </c>
      <c r="D29" s="247">
        <f t="shared" si="2"/>
        <v>5.7075865410517101E-3</v>
      </c>
      <c r="E29" s="215">
        <f t="shared" si="3"/>
        <v>5.4427687773213398E-3</v>
      </c>
      <c r="F29" s="52">
        <f>(C29-B29)/B29</f>
        <v>-5.4549471409147517E-2</v>
      </c>
      <c r="H29" s="19">
        <v>4864.9699999999993</v>
      </c>
      <c r="I29" s="140">
        <v>4641.3270000000002</v>
      </c>
      <c r="J29" s="247">
        <f t="shared" si="5"/>
        <v>8.9803220235229533E-3</v>
      </c>
      <c r="K29" s="215">
        <f t="shared" si="6"/>
        <v>8.5686394063967421E-3</v>
      </c>
      <c r="L29" s="52">
        <f>(I29-H29)/H29</f>
        <v>-4.5970067646871234E-2</v>
      </c>
      <c r="N29" s="27">
        <f t="shared" si="0"/>
        <v>3.5355449823657681</v>
      </c>
      <c r="O29" s="152">
        <f t="shared" si="1"/>
        <v>3.5676279597465261</v>
      </c>
      <c r="P29" s="52">
        <f>(O29-N29)/N29</f>
        <v>9.0744079175284886E-3</v>
      </c>
    </row>
    <row r="30" spans="1:16" ht="20.100000000000001" customHeight="1" x14ac:dyDescent="0.25">
      <c r="A30" s="8" t="s">
        <v>197</v>
      </c>
      <c r="B30" s="19">
        <v>10155.460000000001</v>
      </c>
      <c r="C30" s="140">
        <v>10925.970000000005</v>
      </c>
      <c r="D30" s="247">
        <f t="shared" si="2"/>
        <v>4.2123874061286296E-3</v>
      </c>
      <c r="E30" s="215">
        <f t="shared" si="3"/>
        <v>4.5710637698699796E-3</v>
      </c>
      <c r="F30" s="52">
        <f t="shared" si="4"/>
        <v>7.5871501635573754E-2</v>
      </c>
      <c r="H30" s="19">
        <v>3317.002</v>
      </c>
      <c r="I30" s="140">
        <v>3645.1850000000004</v>
      </c>
      <c r="J30" s="247">
        <f t="shared" si="5"/>
        <v>6.1229043781708178E-3</v>
      </c>
      <c r="K30" s="215">
        <f t="shared" si="6"/>
        <v>6.7296003566665978E-3</v>
      </c>
      <c r="L30" s="52">
        <f t="shared" si="7"/>
        <v>9.8939644896204604E-2</v>
      </c>
      <c r="N30" s="27">
        <f t="shared" si="0"/>
        <v>3.2662252620757699</v>
      </c>
      <c r="O30" s="152">
        <f t="shared" si="1"/>
        <v>3.3362575588254395</v>
      </c>
      <c r="P30" s="52">
        <f t="shared" si="8"/>
        <v>2.1441355427262318E-2</v>
      </c>
    </row>
    <row r="31" spans="1:16" ht="20.100000000000001" customHeight="1" x14ac:dyDescent="0.25">
      <c r="A31" s="8" t="s">
        <v>200</v>
      </c>
      <c r="B31" s="19">
        <v>17718.800000000007</v>
      </c>
      <c r="C31" s="140">
        <v>13632.739999999993</v>
      </c>
      <c r="D31" s="247">
        <f t="shared" si="2"/>
        <v>7.3495882974982888E-3</v>
      </c>
      <c r="E31" s="215">
        <f t="shared" si="3"/>
        <v>5.7034866376218492E-3</v>
      </c>
      <c r="F31" s="52">
        <f t="shared" si="4"/>
        <v>-0.23060591010677994</v>
      </c>
      <c r="H31" s="19">
        <v>4231.7610000000013</v>
      </c>
      <c r="I31" s="140">
        <v>3388.7189999999978</v>
      </c>
      <c r="J31" s="247">
        <f t="shared" si="5"/>
        <v>7.8114719117662662E-3</v>
      </c>
      <c r="K31" s="215">
        <f t="shared" si="6"/>
        <v>6.2561226909039896E-3</v>
      </c>
      <c r="L31" s="52">
        <f t="shared" si="7"/>
        <v>-0.19921777245926772</v>
      </c>
      <c r="N31" s="27">
        <f t="shared" si="0"/>
        <v>2.3882887102964081</v>
      </c>
      <c r="O31" s="152">
        <f t="shared" si="1"/>
        <v>2.4857211389639939</v>
      </c>
      <c r="P31" s="52">
        <f t="shared" si="8"/>
        <v>4.0795917280659753E-2</v>
      </c>
    </row>
    <row r="32" spans="1:16" ht="20.100000000000001" customHeight="1" thickBot="1" x14ac:dyDescent="0.3">
      <c r="A32" s="8" t="s">
        <v>17</v>
      </c>
      <c r="B32" s="19">
        <f>B33-SUM(B7:B31)</f>
        <v>262049.4299999997</v>
      </c>
      <c r="C32" s="140">
        <f>C33-SUM(C7:C31)</f>
        <v>237015.37999999989</v>
      </c>
      <c r="D32" s="247">
        <f t="shared" si="2"/>
        <v>0.10869559022586711</v>
      </c>
      <c r="E32" s="215">
        <f t="shared" si="3"/>
        <v>9.9159380487038193E-2</v>
      </c>
      <c r="F32" s="52">
        <f t="shared" si="4"/>
        <v>-9.5531785739811914E-2</v>
      </c>
      <c r="H32" s="19">
        <f>H33-SUM(H7:H31)</f>
        <v>53285.735999999859</v>
      </c>
      <c r="I32" s="142">
        <f>I33-SUM(I7:I31)</f>
        <v>49504.082999999868</v>
      </c>
      <c r="J32" s="247">
        <f t="shared" si="5"/>
        <v>9.8360949510568133E-2</v>
      </c>
      <c r="K32" s="215">
        <f t="shared" si="6"/>
        <v>9.1392534154851379E-2</v>
      </c>
      <c r="L32" s="52">
        <f t="shared" si="7"/>
        <v>-7.0969330328852012E-2</v>
      </c>
      <c r="N32" s="27">
        <f t="shared" si="0"/>
        <v>2.0334230835762521</v>
      </c>
      <c r="O32" s="152">
        <f t="shared" si="1"/>
        <v>2.0886443318572785</v>
      </c>
      <c r="P32" s="52">
        <f t="shared" si="8"/>
        <v>2.7156792271634308E-2</v>
      </c>
    </row>
    <row r="33" spans="1:16" ht="26.25" customHeight="1" thickBot="1" x14ac:dyDescent="0.3">
      <c r="A33" s="12" t="s">
        <v>18</v>
      </c>
      <c r="B33" s="17">
        <v>2410856.129999999</v>
      </c>
      <c r="C33" s="145">
        <v>2390246.6800000006</v>
      </c>
      <c r="D33" s="243">
        <f>SUM(D7:D32)</f>
        <v>1.0000000000000002</v>
      </c>
      <c r="E33" s="244">
        <f>SUM(E7:E32)</f>
        <v>0.99999999999999956</v>
      </c>
      <c r="F33" s="57">
        <f t="shared" si="4"/>
        <v>-8.5486021930302122E-3</v>
      </c>
      <c r="G33" s="1"/>
      <c r="H33" s="17">
        <v>541736.69799999963</v>
      </c>
      <c r="I33" s="145">
        <v>541664.40899999975</v>
      </c>
      <c r="J33" s="243">
        <f>SUM(J7:J32)</f>
        <v>1.0000000000000002</v>
      </c>
      <c r="K33" s="244">
        <f>SUM(K7:K32)</f>
        <v>1</v>
      </c>
      <c r="L33" s="57">
        <f t="shared" si="7"/>
        <v>-1.3343936319387651E-4</v>
      </c>
      <c r="N33" s="29">
        <f t="shared" si="0"/>
        <v>2.2470718648814598</v>
      </c>
      <c r="O33" s="146">
        <f t="shared" si="1"/>
        <v>2.2661443838926267</v>
      </c>
      <c r="P33" s="57">
        <f t="shared" si="8"/>
        <v>8.4877209800199461E-3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F37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123040.93000000002</v>
      </c>
      <c r="C39" s="147">
        <v>136601.99000000002</v>
      </c>
      <c r="D39" s="247">
        <f t="shared" ref="D39:D61" si="9">B39/$B$62</f>
        <v>0.13475351704678248</v>
      </c>
      <c r="E39" s="246">
        <f t="shared" ref="E39:E61" si="10">C39/$C$62</f>
        <v>0.15222721892678751</v>
      </c>
      <c r="F39" s="52">
        <f>(C39-B39)/B39</f>
        <v>0.11021584443485591</v>
      </c>
      <c r="H39" s="39">
        <v>26872.404999999995</v>
      </c>
      <c r="I39" s="147">
        <v>30388.360999999994</v>
      </c>
      <c r="J39" s="247">
        <f t="shared" ref="J39:J61" si="11">H39/$H$62</f>
        <v>0.14108604332811414</v>
      </c>
      <c r="K39" s="246">
        <f t="shared" ref="K39:K61" si="12">I39/$I$62</f>
        <v>0.16161492277073117</v>
      </c>
      <c r="L39" s="52">
        <f>(I39-H39)/H39</f>
        <v>0.13083890332852602</v>
      </c>
      <c r="N39" s="27">
        <f t="shared" ref="N39:N62" si="13">(H39/B39)*10</f>
        <v>2.1840216097196268</v>
      </c>
      <c r="O39" s="151">
        <f t="shared" ref="O39:O62" si="14">(I39/C39)*10</f>
        <v>2.2245913840640235</v>
      </c>
      <c r="P39" s="61">
        <f t="shared" si="8"/>
        <v>1.857572020526153E-2</v>
      </c>
    </row>
    <row r="40" spans="1:16" ht="20.100000000000001" customHeight="1" x14ac:dyDescent="0.25">
      <c r="A40" s="38" t="s">
        <v>169</v>
      </c>
      <c r="B40" s="19">
        <v>150091.17999999991</v>
      </c>
      <c r="C40" s="140">
        <v>143721.41999999998</v>
      </c>
      <c r="D40" s="247">
        <f t="shared" si="9"/>
        <v>0.16437875089778403</v>
      </c>
      <c r="E40" s="215">
        <f t="shared" si="10"/>
        <v>0.16016100546418666</v>
      </c>
      <c r="F40" s="52">
        <f t="shared" ref="F40:F62" si="15">(C40-B40)/B40</f>
        <v>-4.2439269249531689E-2</v>
      </c>
      <c r="H40" s="19">
        <v>28665.365000000005</v>
      </c>
      <c r="I40" s="140">
        <v>28228.541999999994</v>
      </c>
      <c r="J40" s="247">
        <f t="shared" si="11"/>
        <v>0.15049947812286277</v>
      </c>
      <c r="K40" s="215">
        <f t="shared" si="12"/>
        <v>0.1501283216709299</v>
      </c>
      <c r="L40" s="52">
        <f t="shared" ref="L40:L62" si="16">(I40-H40)/H40</f>
        <v>-1.5238703571366042E-2</v>
      </c>
      <c r="N40" s="27">
        <f t="shared" si="13"/>
        <v>1.9098633910400347</v>
      </c>
      <c r="O40" s="152">
        <f t="shared" si="14"/>
        <v>1.9641151611221206</v>
      </c>
      <c r="P40" s="52">
        <f t="shared" si="8"/>
        <v>2.8406099795725493E-2</v>
      </c>
    </row>
    <row r="41" spans="1:16" ht="20.100000000000001" customHeight="1" x14ac:dyDescent="0.25">
      <c r="A41" s="38" t="s">
        <v>163</v>
      </c>
      <c r="B41" s="19">
        <v>178049.94</v>
      </c>
      <c r="C41" s="140">
        <v>144106.15999999986</v>
      </c>
      <c r="D41" s="247">
        <f t="shared" si="9"/>
        <v>0.19499897818529652</v>
      </c>
      <c r="E41" s="215">
        <f t="shared" si="10"/>
        <v>0.1605897539780983</v>
      </c>
      <c r="F41" s="52">
        <f t="shared" si="15"/>
        <v>-0.19064190642243486</v>
      </c>
      <c r="H41" s="19">
        <v>30227.680999999993</v>
      </c>
      <c r="I41" s="140">
        <v>26516.731000000003</v>
      </c>
      <c r="J41" s="247">
        <f t="shared" si="11"/>
        <v>0.15870198113173764</v>
      </c>
      <c r="K41" s="215">
        <f t="shared" si="12"/>
        <v>0.14102436892523604</v>
      </c>
      <c r="L41" s="52">
        <f t="shared" si="16"/>
        <v>-0.1227666124966712</v>
      </c>
      <c r="N41" s="27">
        <f t="shared" si="13"/>
        <v>1.6977080138302767</v>
      </c>
      <c r="O41" s="152">
        <f t="shared" si="14"/>
        <v>1.8400831026237898</v>
      </c>
      <c r="P41" s="52">
        <f t="shared" si="8"/>
        <v>8.3863118765808362E-2</v>
      </c>
    </row>
    <row r="42" spans="1:16" ht="20.100000000000001" customHeight="1" x14ac:dyDescent="0.25">
      <c r="A42" s="38" t="s">
        <v>174</v>
      </c>
      <c r="B42" s="19">
        <v>93971.390000000014</v>
      </c>
      <c r="C42" s="140">
        <v>85449.669999999955</v>
      </c>
      <c r="D42" s="247">
        <f t="shared" si="9"/>
        <v>0.10291677171389102</v>
      </c>
      <c r="E42" s="215">
        <f t="shared" si="10"/>
        <v>9.5223836946385171E-2</v>
      </c>
      <c r="F42" s="52">
        <f t="shared" si="15"/>
        <v>-9.0684196541096801E-2</v>
      </c>
      <c r="H42" s="19">
        <v>21604.736000000001</v>
      </c>
      <c r="I42" s="140">
        <v>20201.839</v>
      </c>
      <c r="J42" s="247">
        <f t="shared" si="11"/>
        <v>0.11342962118159755</v>
      </c>
      <c r="K42" s="215">
        <f t="shared" si="12"/>
        <v>0.10743977438637595</v>
      </c>
      <c r="L42" s="52">
        <f t="shared" si="16"/>
        <v>-6.4934697651477941E-2</v>
      </c>
      <c r="N42" s="27">
        <f t="shared" si="13"/>
        <v>2.2990759208733635</v>
      </c>
      <c r="O42" s="152">
        <f t="shared" si="14"/>
        <v>2.3641798733687338</v>
      </c>
      <c r="P42" s="52">
        <f t="shared" si="8"/>
        <v>2.8317443501665159E-2</v>
      </c>
    </row>
    <row r="43" spans="1:16" ht="20.100000000000001" customHeight="1" x14ac:dyDescent="0.25">
      <c r="A43" s="38" t="s">
        <v>167</v>
      </c>
      <c r="B43" s="19">
        <v>42438.599999999991</v>
      </c>
      <c r="C43" s="140">
        <v>80787.23</v>
      </c>
      <c r="D43" s="247">
        <f t="shared" si="9"/>
        <v>4.6478441023987557E-2</v>
      </c>
      <c r="E43" s="215">
        <f t="shared" si="10"/>
        <v>9.0028083395408312E-2</v>
      </c>
      <c r="F43" s="52">
        <f t="shared" si="15"/>
        <v>0.90362617993996064</v>
      </c>
      <c r="H43" s="19">
        <v>10512.586000000003</v>
      </c>
      <c r="I43" s="140">
        <v>15443.701000000005</v>
      </c>
      <c r="J43" s="247">
        <f t="shared" si="11"/>
        <v>5.5193391283233743E-2</v>
      </c>
      <c r="K43" s="215">
        <f t="shared" si="12"/>
        <v>8.2134490386278652E-2</v>
      </c>
      <c r="L43" s="52">
        <f t="shared" si="16"/>
        <v>0.46906774413070201</v>
      </c>
      <c r="N43" s="27">
        <f t="shared" si="13"/>
        <v>2.4771283689848405</v>
      </c>
      <c r="O43" s="152">
        <f t="shared" si="14"/>
        <v>1.911651259734986</v>
      </c>
      <c r="P43" s="52">
        <f t="shared" si="8"/>
        <v>-0.22827929159020305</v>
      </c>
    </row>
    <row r="44" spans="1:16" ht="20.100000000000001" customHeight="1" x14ac:dyDescent="0.25">
      <c r="A44" s="38" t="s">
        <v>176</v>
      </c>
      <c r="B44" s="19">
        <v>92291.74000000002</v>
      </c>
      <c r="C44" s="140">
        <v>84264.589999999967</v>
      </c>
      <c r="D44" s="247">
        <f t="shared" si="9"/>
        <v>0.10107723144946335</v>
      </c>
      <c r="E44" s="215">
        <f t="shared" si="10"/>
        <v>9.3903201481222803E-2</v>
      </c>
      <c r="F44" s="52">
        <f t="shared" si="15"/>
        <v>-8.6975822538398889E-2</v>
      </c>
      <c r="H44" s="19">
        <v>13734.143999999993</v>
      </c>
      <c r="I44" s="140">
        <v>13342.350000000004</v>
      </c>
      <c r="J44" s="247">
        <f t="shared" si="11"/>
        <v>7.210728014327554E-2</v>
      </c>
      <c r="K44" s="215">
        <f t="shared" si="12"/>
        <v>7.0958840617632066E-2</v>
      </c>
      <c r="L44" s="52">
        <f t="shared" si="16"/>
        <v>-2.8527005396185533E-2</v>
      </c>
      <c r="N44" s="27">
        <f t="shared" si="13"/>
        <v>1.4881227724171189</v>
      </c>
      <c r="O44" s="152">
        <f t="shared" si="14"/>
        <v>1.5833875178173904</v>
      </c>
      <c r="P44" s="52">
        <f t="shared" si="8"/>
        <v>6.4016724403414299E-2</v>
      </c>
    </row>
    <row r="45" spans="1:16" ht="20.100000000000001" customHeight="1" x14ac:dyDescent="0.25">
      <c r="A45" s="38" t="s">
        <v>171</v>
      </c>
      <c r="B45" s="19">
        <v>57738.139999999985</v>
      </c>
      <c r="C45" s="140">
        <v>36755.08</v>
      </c>
      <c r="D45" s="247">
        <f t="shared" si="9"/>
        <v>6.3234384141435784E-2</v>
      </c>
      <c r="E45" s="215">
        <f t="shared" si="10"/>
        <v>4.0959312597361047E-2</v>
      </c>
      <c r="F45" s="52">
        <f t="shared" si="15"/>
        <v>-0.36341766464939795</v>
      </c>
      <c r="H45" s="19">
        <v>15704.229999999998</v>
      </c>
      <c r="I45" s="140">
        <v>10062.820000000003</v>
      </c>
      <c r="J45" s="247">
        <f t="shared" si="11"/>
        <v>8.2450665439683199E-2</v>
      </c>
      <c r="K45" s="215">
        <f t="shared" si="12"/>
        <v>5.3517261992371688E-2</v>
      </c>
      <c r="L45" s="52">
        <f t="shared" si="16"/>
        <v>-0.35922869188747203</v>
      </c>
      <c r="N45" s="27">
        <f t="shared" si="13"/>
        <v>2.7199057676606837</v>
      </c>
      <c r="O45" s="152">
        <f t="shared" si="14"/>
        <v>2.7378038627585637</v>
      </c>
      <c r="P45" s="52">
        <f t="shared" si="8"/>
        <v>6.5804099945983218E-3</v>
      </c>
    </row>
    <row r="46" spans="1:16" ht="20.100000000000001" customHeight="1" x14ac:dyDescent="0.25">
      <c r="A46" s="38" t="s">
        <v>180</v>
      </c>
      <c r="B46" s="19">
        <v>37709.19000000001</v>
      </c>
      <c r="C46" s="140">
        <v>41475.150000000023</v>
      </c>
      <c r="D46" s="247">
        <f t="shared" si="9"/>
        <v>4.1298826150658649E-2</v>
      </c>
      <c r="E46" s="215">
        <f t="shared" si="10"/>
        <v>4.6219288160233636E-2</v>
      </c>
      <c r="F46" s="52">
        <f t="shared" si="15"/>
        <v>9.9868493595328164E-2</v>
      </c>
      <c r="H46" s="19">
        <v>8440.8700000000008</v>
      </c>
      <c r="I46" s="140">
        <v>9371.6810000000041</v>
      </c>
      <c r="J46" s="247">
        <f t="shared" si="11"/>
        <v>4.4316426108752797E-2</v>
      </c>
      <c r="K46" s="215">
        <f t="shared" si="12"/>
        <v>4.9841566020850214E-2</v>
      </c>
      <c r="L46" s="52">
        <f t="shared" si="16"/>
        <v>0.11027429636992434</v>
      </c>
      <c r="N46" s="27">
        <f t="shared" si="13"/>
        <v>2.2384119096697646</v>
      </c>
      <c r="O46" s="152">
        <f t="shared" si="14"/>
        <v>2.2595894167953579</v>
      </c>
      <c r="P46" s="52">
        <f t="shared" si="8"/>
        <v>9.4609517730441482E-3</v>
      </c>
    </row>
    <row r="47" spans="1:16" ht="20.100000000000001" customHeight="1" x14ac:dyDescent="0.25">
      <c r="A47" s="38" t="s">
        <v>181</v>
      </c>
      <c r="B47" s="19">
        <v>37797.769999999982</v>
      </c>
      <c r="C47" s="140">
        <v>34403.989999999983</v>
      </c>
      <c r="D47" s="247">
        <f t="shared" si="9"/>
        <v>4.1395838311896381E-2</v>
      </c>
      <c r="E47" s="215">
        <f t="shared" si="10"/>
        <v>3.833929299042426E-2</v>
      </c>
      <c r="F47" s="52">
        <f t="shared" si="15"/>
        <v>-8.9787836689836475E-2</v>
      </c>
      <c r="H47" s="19">
        <v>8746.9579999999969</v>
      </c>
      <c r="I47" s="140">
        <v>7975.5569999999971</v>
      </c>
      <c r="J47" s="247">
        <f t="shared" si="11"/>
        <v>4.592345550676221E-2</v>
      </c>
      <c r="K47" s="215">
        <f t="shared" si="12"/>
        <v>4.2416536667066851E-2</v>
      </c>
      <c r="L47" s="52">
        <f t="shared" si="16"/>
        <v>-8.81907744383819E-2</v>
      </c>
      <c r="N47" s="27">
        <f t="shared" si="13"/>
        <v>2.3141465753138348</v>
      </c>
      <c r="O47" s="152">
        <f t="shared" si="14"/>
        <v>2.3182069870384221</v>
      </c>
      <c r="P47" s="52">
        <f t="shared" si="8"/>
        <v>1.7546043832753374E-3</v>
      </c>
    </row>
    <row r="48" spans="1:16" ht="20.100000000000001" customHeight="1" x14ac:dyDescent="0.25">
      <c r="A48" s="38" t="s">
        <v>175</v>
      </c>
      <c r="B48" s="19">
        <v>20184.419999999998</v>
      </c>
      <c r="C48" s="140">
        <v>38666.250000000007</v>
      </c>
      <c r="D48" s="247">
        <f t="shared" si="9"/>
        <v>2.2105827585579992E-2</v>
      </c>
      <c r="E48" s="215">
        <f t="shared" si="10"/>
        <v>4.3089091921925129E-2</v>
      </c>
      <c r="F48" s="52">
        <f t="shared" si="15"/>
        <v>0.91564830696150845</v>
      </c>
      <c r="H48" s="19">
        <v>5110.6450000000032</v>
      </c>
      <c r="I48" s="140">
        <v>6643.1739999999991</v>
      </c>
      <c r="J48" s="247">
        <f t="shared" si="11"/>
        <v>2.6832011571149308E-2</v>
      </c>
      <c r="K48" s="215">
        <f t="shared" si="12"/>
        <v>3.5330502127526045E-2</v>
      </c>
      <c r="L48" s="52">
        <f t="shared" si="16"/>
        <v>0.29986997727292641</v>
      </c>
      <c r="N48" s="27">
        <f t="shared" si="13"/>
        <v>2.5319751570765985</v>
      </c>
      <c r="O48" s="152">
        <f t="shared" si="14"/>
        <v>1.718080755180551</v>
      </c>
      <c r="P48" s="52">
        <f t="shared" si="8"/>
        <v>-0.32144644058663058</v>
      </c>
    </row>
    <row r="49" spans="1:16" ht="20.100000000000001" customHeight="1" x14ac:dyDescent="0.25">
      <c r="A49" s="38" t="s">
        <v>185</v>
      </c>
      <c r="B49" s="19">
        <v>14082.250000000009</v>
      </c>
      <c r="C49" s="140">
        <v>15689.69</v>
      </c>
      <c r="D49" s="247">
        <f t="shared" si="9"/>
        <v>1.5422776107365683E-2</v>
      </c>
      <c r="E49" s="215">
        <f t="shared" si="10"/>
        <v>1.7484356373749961E-2</v>
      </c>
      <c r="F49" s="52">
        <f t="shared" si="15"/>
        <v>0.11414653198174939</v>
      </c>
      <c r="H49" s="19">
        <v>3978.7580000000007</v>
      </c>
      <c r="I49" s="140">
        <v>4709.8049999999994</v>
      </c>
      <c r="J49" s="247">
        <f t="shared" si="11"/>
        <v>2.0889355589128734E-2</v>
      </c>
      <c r="K49" s="215">
        <f t="shared" si="12"/>
        <v>2.5048233807022487E-2</v>
      </c>
      <c r="L49" s="52">
        <f t="shared" si="16"/>
        <v>0.18373748792965003</v>
      </c>
      <c r="N49" s="27">
        <f t="shared" si="13"/>
        <v>2.8253709456940461</v>
      </c>
      <c r="O49" s="152">
        <f t="shared" si="14"/>
        <v>3.0018470728229807</v>
      </c>
      <c r="P49" s="52">
        <f t="shared" si="8"/>
        <v>6.2461223860849041E-2</v>
      </c>
    </row>
    <row r="50" spans="1:16" ht="20.100000000000001" customHeight="1" x14ac:dyDescent="0.25">
      <c r="A50" s="38" t="s">
        <v>186</v>
      </c>
      <c r="B50" s="19">
        <v>16681.64</v>
      </c>
      <c r="C50" s="140">
        <v>10900.819999999996</v>
      </c>
      <c r="D50" s="247">
        <f t="shared" si="9"/>
        <v>1.8269608821294574E-2</v>
      </c>
      <c r="E50" s="215">
        <f t="shared" si="10"/>
        <v>1.2147711117689449E-2</v>
      </c>
      <c r="F50" s="52">
        <f t="shared" si="15"/>
        <v>-0.34653787037725331</v>
      </c>
      <c r="H50" s="19">
        <v>4822.9439999999995</v>
      </c>
      <c r="I50" s="140">
        <v>3357.2150000000006</v>
      </c>
      <c r="J50" s="247">
        <f t="shared" si="11"/>
        <v>2.5321517971802977E-2</v>
      </c>
      <c r="K50" s="215">
        <f t="shared" si="12"/>
        <v>1.7854732045263663E-2</v>
      </c>
      <c r="L50" s="52">
        <f t="shared" si="16"/>
        <v>-0.30390753033831597</v>
      </c>
      <c r="N50" s="27">
        <f t="shared" si="13"/>
        <v>2.8911689737939432</v>
      </c>
      <c r="O50" s="152">
        <f t="shared" si="14"/>
        <v>3.0797820714404986</v>
      </c>
      <c r="P50" s="52">
        <f t="shared" si="8"/>
        <v>6.5237659699649952E-2</v>
      </c>
    </row>
    <row r="51" spans="1:16" ht="20.100000000000001" customHeight="1" x14ac:dyDescent="0.25">
      <c r="A51" s="38" t="s">
        <v>187</v>
      </c>
      <c r="B51" s="19">
        <v>16106.160000000009</v>
      </c>
      <c r="C51" s="140">
        <v>15044.769999999999</v>
      </c>
      <c r="D51" s="247">
        <f t="shared" si="9"/>
        <v>1.7639347379105531E-2</v>
      </c>
      <c r="E51" s="215">
        <f t="shared" si="10"/>
        <v>1.6765667150918991E-2</v>
      </c>
      <c r="F51" s="52">
        <f t="shared" si="15"/>
        <v>-6.5899630948656279E-2</v>
      </c>
      <c r="H51" s="19">
        <v>3702.098</v>
      </c>
      <c r="I51" s="140">
        <v>3347.219000000001</v>
      </c>
      <c r="J51" s="247">
        <f t="shared" si="11"/>
        <v>1.9436829670917984E-2</v>
      </c>
      <c r="K51" s="215">
        <f t="shared" si="12"/>
        <v>1.7801570153182147E-2</v>
      </c>
      <c r="L51" s="52">
        <f t="shared" si="16"/>
        <v>-9.5858888662590513E-2</v>
      </c>
      <c r="N51" s="27">
        <f t="shared" si="13"/>
        <v>2.298560302393617</v>
      </c>
      <c r="O51" s="152">
        <f t="shared" si="14"/>
        <v>2.2248389307380583</v>
      </c>
      <c r="P51" s="52">
        <f t="shared" si="8"/>
        <v>-3.2072846459059001E-2</v>
      </c>
    </row>
    <row r="52" spans="1:16" ht="20.100000000000001" customHeight="1" x14ac:dyDescent="0.25">
      <c r="A52" s="38" t="s">
        <v>188</v>
      </c>
      <c r="B52" s="19">
        <v>7284.5799999999981</v>
      </c>
      <c r="C52" s="140">
        <v>8645.3000000000011</v>
      </c>
      <c r="D52" s="247">
        <f t="shared" si="9"/>
        <v>7.9780181701215227E-3</v>
      </c>
      <c r="E52" s="215">
        <f t="shared" si="10"/>
        <v>9.634193292409254E-3</v>
      </c>
      <c r="F52" s="52">
        <f t="shared" si="15"/>
        <v>0.1867945715470217</v>
      </c>
      <c r="H52" s="19">
        <v>2129.0129999999999</v>
      </c>
      <c r="I52" s="140">
        <v>2564.5150000000008</v>
      </c>
      <c r="J52" s="247">
        <f t="shared" si="11"/>
        <v>1.1177787040799598E-2</v>
      </c>
      <c r="K52" s="215">
        <f t="shared" si="12"/>
        <v>1.3638902528154839E-2</v>
      </c>
      <c r="L52" s="52">
        <f t="shared" si="16"/>
        <v>0.2045558199973419</v>
      </c>
      <c r="N52" s="27">
        <f t="shared" ref="N52" si="17">(H52/B52)*10</f>
        <v>2.9226297192151094</v>
      </c>
      <c r="O52" s="152">
        <f t="shared" ref="O52" si="18">(I52/C52)*10</f>
        <v>2.9663690097509638</v>
      </c>
      <c r="P52" s="52">
        <f t="shared" ref="P52" si="19">(O52-N52)/N52</f>
        <v>1.4965731118207105E-2</v>
      </c>
    </row>
    <row r="53" spans="1:16" ht="20.100000000000001" customHeight="1" x14ac:dyDescent="0.25">
      <c r="A53" s="38" t="s">
        <v>190</v>
      </c>
      <c r="B53" s="19">
        <v>8076.7300000000014</v>
      </c>
      <c r="C53" s="140">
        <v>5624.2699999999977</v>
      </c>
      <c r="D53" s="247">
        <f t="shared" si="9"/>
        <v>8.8455749947376015E-3</v>
      </c>
      <c r="E53" s="215">
        <f t="shared" si="10"/>
        <v>6.2676025480548469E-3</v>
      </c>
      <c r="F53" s="52">
        <f t="shared" si="15"/>
        <v>-0.30364516332723801</v>
      </c>
      <c r="H53" s="19">
        <v>1580.7849999999994</v>
      </c>
      <c r="I53" s="140">
        <v>1397.7200000000009</v>
      </c>
      <c r="J53" s="247">
        <f t="shared" si="11"/>
        <v>8.2994693255937779E-3</v>
      </c>
      <c r="K53" s="215">
        <f t="shared" si="12"/>
        <v>7.4335173869728146E-3</v>
      </c>
      <c r="L53" s="52">
        <f t="shared" si="16"/>
        <v>-0.11580638733287482</v>
      </c>
      <c r="N53" s="27">
        <f t="shared" ref="N53" si="20">(H53/B53)*10</f>
        <v>1.9572091675715284</v>
      </c>
      <c r="O53" s="152">
        <f t="shared" ref="O53" si="21">(I53/C53)*10</f>
        <v>2.485158073847809</v>
      </c>
      <c r="P53" s="52">
        <f t="shared" ref="P53" si="22">(O53-N53)/N53</f>
        <v>0.26974577629398216</v>
      </c>
    </row>
    <row r="54" spans="1:16" ht="20.100000000000001" customHeight="1" x14ac:dyDescent="0.25">
      <c r="A54" s="38" t="s">
        <v>192</v>
      </c>
      <c r="B54" s="19">
        <v>5025.4899999999989</v>
      </c>
      <c r="C54" s="140">
        <v>4613.8599999999988</v>
      </c>
      <c r="D54" s="247">
        <f t="shared" si="9"/>
        <v>5.5038795007761616E-3</v>
      </c>
      <c r="E54" s="215">
        <f t="shared" si="10"/>
        <v>5.1416167240136658E-3</v>
      </c>
      <c r="F54" s="52">
        <f t="shared" si="15"/>
        <v>-8.1908430819681299E-2</v>
      </c>
      <c r="H54" s="19">
        <v>1190.8359999999996</v>
      </c>
      <c r="I54" s="140">
        <v>1207.6229999999994</v>
      </c>
      <c r="J54" s="247">
        <f t="shared" si="11"/>
        <v>6.2521512120957577E-3</v>
      </c>
      <c r="K54" s="215">
        <f t="shared" si="12"/>
        <v>6.4225213686634379E-3</v>
      </c>
      <c r="L54" s="52">
        <f t="shared" si="16"/>
        <v>1.4096819377311245E-2</v>
      </c>
      <c r="N54" s="27">
        <f t="shared" ref="N54" si="23">(H54/B54)*10</f>
        <v>2.3695918208970665</v>
      </c>
      <c r="O54" s="152">
        <f t="shared" ref="O54" si="24">(I54/C54)*10</f>
        <v>2.6173811082260832</v>
      </c>
      <c r="P54" s="52">
        <f t="shared" ref="P54" si="25">(O54-N54)/N54</f>
        <v>0.10457045181528773</v>
      </c>
    </row>
    <row r="55" spans="1:16" ht="20.100000000000001" customHeight="1" x14ac:dyDescent="0.25">
      <c r="A55" s="38" t="s">
        <v>189</v>
      </c>
      <c r="B55" s="19">
        <v>2104.0899999999997</v>
      </c>
      <c r="C55" s="140">
        <v>2522.5000000000005</v>
      </c>
      <c r="D55" s="247">
        <f t="shared" si="9"/>
        <v>2.3043838150684044E-3</v>
      </c>
      <c r="E55" s="215">
        <f t="shared" si="10"/>
        <v>2.8110363527121492E-3</v>
      </c>
      <c r="F55" s="52">
        <f t="shared" si="15"/>
        <v>0.19885556226207093</v>
      </c>
      <c r="H55" s="19">
        <v>761.40099999999995</v>
      </c>
      <c r="I55" s="140">
        <v>870.22799999999972</v>
      </c>
      <c r="J55" s="247">
        <f t="shared" si="11"/>
        <v>3.9975229041118374E-3</v>
      </c>
      <c r="K55" s="215">
        <f t="shared" si="12"/>
        <v>4.6281479614161437E-3</v>
      </c>
      <c r="L55" s="52">
        <f t="shared" si="16"/>
        <v>0.14292994099035827</v>
      </c>
      <c r="N55" s="27">
        <f t="shared" ref="N55:N56" si="26">(H55/B55)*10</f>
        <v>3.618671254556602</v>
      </c>
      <c r="O55" s="152">
        <f t="shared" ref="O55:O56" si="27">(I55/C55)*10</f>
        <v>3.4498632309217032</v>
      </c>
      <c r="P55" s="52">
        <f t="shared" ref="P55:P56" si="28">(O55-N55)/N55</f>
        <v>-4.6649173622040706E-2</v>
      </c>
    </row>
    <row r="56" spans="1:16" ht="20.100000000000001" customHeight="1" x14ac:dyDescent="0.25">
      <c r="A56" s="38" t="s">
        <v>193</v>
      </c>
      <c r="B56" s="19">
        <v>3436.6399999999994</v>
      </c>
      <c r="C56" s="140">
        <v>2219.7099999999996</v>
      </c>
      <c r="D56" s="247">
        <f t="shared" si="9"/>
        <v>3.763782725176528E-3</v>
      </c>
      <c r="E56" s="215">
        <f t="shared" si="10"/>
        <v>2.4736116957299039E-3</v>
      </c>
      <c r="F56" s="52">
        <f t="shared" si="15"/>
        <v>-0.35410459053028542</v>
      </c>
      <c r="H56" s="19">
        <v>940.4860000000001</v>
      </c>
      <c r="I56" s="140">
        <v>654.74499999999989</v>
      </c>
      <c r="J56" s="247">
        <f t="shared" si="11"/>
        <v>4.9377585871262656E-3</v>
      </c>
      <c r="K56" s="215">
        <f t="shared" si="12"/>
        <v>3.4821411595552122E-3</v>
      </c>
      <c r="L56" s="52">
        <f t="shared" si="16"/>
        <v>-0.3038227044315388</v>
      </c>
      <c r="N56" s="27">
        <f t="shared" si="26"/>
        <v>2.7366439312817175</v>
      </c>
      <c r="O56" s="152">
        <f t="shared" si="27"/>
        <v>2.9496871212906188</v>
      </c>
      <c r="P56" s="52">
        <f t="shared" si="28"/>
        <v>7.7848341018600026E-2</v>
      </c>
    </row>
    <row r="57" spans="1:16" ht="20.100000000000001" customHeight="1" x14ac:dyDescent="0.25">
      <c r="A57" s="38" t="s">
        <v>194</v>
      </c>
      <c r="B57" s="19">
        <v>3158.32</v>
      </c>
      <c r="C57" s="140">
        <v>2341.5999999999995</v>
      </c>
      <c r="D57" s="247">
        <f t="shared" si="9"/>
        <v>3.4589687184516079E-3</v>
      </c>
      <c r="E57" s="215">
        <f t="shared" si="10"/>
        <v>2.6094440925711658E-3</v>
      </c>
      <c r="F57" s="52">
        <f t="shared" si="15"/>
        <v>-0.25859317611894955</v>
      </c>
      <c r="H57" s="19">
        <v>644.99</v>
      </c>
      <c r="I57" s="140">
        <v>605.98000000000013</v>
      </c>
      <c r="J57" s="247">
        <f t="shared" si="11"/>
        <v>3.3863395213863572E-3</v>
      </c>
      <c r="K57" s="215">
        <f t="shared" si="12"/>
        <v>3.2227934537373609E-3</v>
      </c>
      <c r="L57" s="52">
        <f t="shared" si="16"/>
        <v>-6.0481557853609945E-2</v>
      </c>
      <c r="N57" s="27">
        <f t="shared" si="13"/>
        <v>2.0421933179665137</v>
      </c>
      <c r="O57" s="152">
        <f t="shared" si="14"/>
        <v>2.58788862316365</v>
      </c>
      <c r="P57" s="52">
        <f t="shared" si="8"/>
        <v>0.2672104057908215</v>
      </c>
    </row>
    <row r="58" spans="1:16" ht="20.100000000000001" customHeight="1" x14ac:dyDescent="0.25">
      <c r="A58" s="38" t="s">
        <v>191</v>
      </c>
      <c r="B58" s="19">
        <v>2117.8000000000002</v>
      </c>
      <c r="C58" s="140">
        <v>1687.1600000000005</v>
      </c>
      <c r="D58" s="247">
        <f t="shared" si="9"/>
        <v>2.3193989057273537E-3</v>
      </c>
      <c r="E58" s="215">
        <f t="shared" si="10"/>
        <v>1.8801459238223311E-3</v>
      </c>
      <c r="F58" s="52">
        <f t="shared" si="15"/>
        <v>-0.20334309188780791</v>
      </c>
      <c r="H58" s="19">
        <v>526.79300000000001</v>
      </c>
      <c r="I58" s="140">
        <v>445.08499999999992</v>
      </c>
      <c r="J58" s="247">
        <f t="shared" si="11"/>
        <v>2.7657792453986627E-3</v>
      </c>
      <c r="K58" s="215">
        <f t="shared" si="12"/>
        <v>2.3671029148762215E-3</v>
      </c>
      <c r="L58" s="52">
        <f t="shared" si="16"/>
        <v>-0.15510456668938288</v>
      </c>
      <c r="N58" s="27">
        <f t="shared" si="13"/>
        <v>2.4874539616583244</v>
      </c>
      <c r="O58" s="152">
        <f t="shared" si="14"/>
        <v>2.6380722634486342</v>
      </c>
      <c r="P58" s="52">
        <f t="shared" si="8"/>
        <v>6.0551191745432852E-2</v>
      </c>
    </row>
    <row r="59" spans="1:16" ht="20.100000000000001" customHeight="1" x14ac:dyDescent="0.25">
      <c r="A59" s="38" t="s">
        <v>196</v>
      </c>
      <c r="B59" s="19">
        <v>334.2000000000001</v>
      </c>
      <c r="C59" s="140">
        <v>530.18000000000018</v>
      </c>
      <c r="D59" s="247">
        <f t="shared" si="9"/>
        <v>3.6601336967328444E-4</v>
      </c>
      <c r="E59" s="215">
        <f t="shared" si="10"/>
        <v>5.9082467927886123E-4</v>
      </c>
      <c r="F59" s="52">
        <f>(C59-B59)/B59</f>
        <v>0.58641532016756437</v>
      </c>
      <c r="H59" s="19">
        <v>108.43800000000002</v>
      </c>
      <c r="I59" s="140">
        <v>185.88499999999996</v>
      </c>
      <c r="J59" s="247">
        <f t="shared" si="11"/>
        <v>5.693233771377756E-4</v>
      </c>
      <c r="K59" s="215">
        <f t="shared" si="12"/>
        <v>9.8859526906493471E-4</v>
      </c>
      <c r="L59" s="52">
        <f>(I59-H59)/H59</f>
        <v>0.71420535236725069</v>
      </c>
      <c r="N59" s="27">
        <f t="shared" si="13"/>
        <v>3.2447037701974861</v>
      </c>
      <c r="O59" s="152">
        <f t="shared" si="14"/>
        <v>3.5060734090308934</v>
      </c>
      <c r="P59" s="52">
        <f>(O59-N59)/N59</f>
        <v>8.0552696746642977E-2</v>
      </c>
    </row>
    <row r="60" spans="1:16" ht="20.100000000000001" customHeight="1" x14ac:dyDescent="0.25">
      <c r="A60" s="38" t="s">
        <v>213</v>
      </c>
      <c r="B60" s="19">
        <v>205.12000000000003</v>
      </c>
      <c r="C60" s="140">
        <v>334.91999999999996</v>
      </c>
      <c r="D60" s="247">
        <f t="shared" si="9"/>
        <v>2.2464590780186741E-4</v>
      </c>
      <c r="E60" s="215">
        <f t="shared" si="10"/>
        <v>3.7322984945504568E-4</v>
      </c>
      <c r="F60" s="52">
        <f>(C60-B60)/B60</f>
        <v>0.63280031201247999</v>
      </c>
      <c r="H60" s="19">
        <v>84.176000000000016</v>
      </c>
      <c r="I60" s="140">
        <v>140.71799999999996</v>
      </c>
      <c r="J60" s="247">
        <f t="shared" si="11"/>
        <v>4.4194253484894038E-4</v>
      </c>
      <c r="K60" s="215">
        <f t="shared" si="12"/>
        <v>7.4838286613916919E-4</v>
      </c>
      <c r="L60" s="52">
        <f>(I60-H60)/H60</f>
        <v>0.67171165177722791</v>
      </c>
      <c r="N60" s="27">
        <f t="shared" si="13"/>
        <v>4.1037441497659906</v>
      </c>
      <c r="O60" s="152">
        <f t="shared" si="14"/>
        <v>4.2015406664278032</v>
      </c>
      <c r="P60" s="52">
        <f>(O60-N60)/N60</f>
        <v>2.3831046257449882E-2</v>
      </c>
    </row>
    <row r="61" spans="1:16" ht="20.100000000000001" customHeight="1" thickBot="1" x14ac:dyDescent="0.3">
      <c r="A61" s="8" t="s">
        <v>17</v>
      </c>
      <c r="B61" s="19">
        <f>B62-SUM(B39:B60)</f>
        <v>1155.0800000000745</v>
      </c>
      <c r="C61" s="140">
        <f>C62-SUM(C39:C60)</f>
        <v>969.56999999994878</v>
      </c>
      <c r="D61" s="247">
        <f t="shared" si="9"/>
        <v>1.2650350779241308E-3</v>
      </c>
      <c r="E61" s="215">
        <f t="shared" si="10"/>
        <v>1.0804743375615359E-3</v>
      </c>
      <c r="F61" s="52">
        <f t="shared" si="15"/>
        <v>-0.1606035945563197</v>
      </c>
      <c r="H61" s="19">
        <f>H62-SUM(H39:H60)</f>
        <v>377.86399999997229</v>
      </c>
      <c r="I61" s="140">
        <f>I62-SUM(I39:I60)</f>
        <v>367.9309999999823</v>
      </c>
      <c r="J61" s="247">
        <f t="shared" si="11"/>
        <v>1.9838692024822724E-3</v>
      </c>
      <c r="K61" s="215">
        <f t="shared" si="12"/>
        <v>1.9567735209528097E-3</v>
      </c>
      <c r="L61" s="52">
        <f t="shared" si="16"/>
        <v>-2.6287235619139999E-2</v>
      </c>
      <c r="N61" s="27">
        <f t="shared" si="13"/>
        <v>3.271323198392734</v>
      </c>
      <c r="O61" s="152">
        <f t="shared" si="14"/>
        <v>3.7947853172024892</v>
      </c>
      <c r="P61" s="52">
        <f t="shared" si="8"/>
        <v>0.16001540877004833</v>
      </c>
    </row>
    <row r="62" spans="1:16" ht="26.25" customHeight="1" thickBot="1" x14ac:dyDescent="0.3">
      <c r="A62" s="12" t="s">
        <v>18</v>
      </c>
      <c r="B62" s="17">
        <v>913081.4</v>
      </c>
      <c r="C62" s="145">
        <v>897355.87999999977</v>
      </c>
      <c r="D62" s="253">
        <f>SUM(D39:D61)</f>
        <v>0.99999999999999989</v>
      </c>
      <c r="E62" s="254">
        <f>SUM(E39:E61)</f>
        <v>1</v>
      </c>
      <c r="F62" s="57">
        <f t="shared" si="15"/>
        <v>-1.7222473264705919E-2</v>
      </c>
      <c r="G62" s="1"/>
      <c r="H62" s="17">
        <v>190468.20199999999</v>
      </c>
      <c r="I62" s="145">
        <v>188029.42500000002</v>
      </c>
      <c r="J62" s="253">
        <f>SUM(J39:J61)</f>
        <v>0.99999999999999989</v>
      </c>
      <c r="K62" s="254">
        <f>SUM(K39:K61)</f>
        <v>0.99999999999999978</v>
      </c>
      <c r="L62" s="57">
        <f t="shared" si="16"/>
        <v>-1.2804116248233251E-2</v>
      </c>
      <c r="M62" s="1"/>
      <c r="N62" s="29">
        <f t="shared" si="13"/>
        <v>2.0859936693486474</v>
      </c>
      <c r="O62" s="146">
        <f t="shared" si="14"/>
        <v>2.0953718495721012</v>
      </c>
      <c r="P62" s="57">
        <f t="shared" si="8"/>
        <v>4.4957855631374789E-3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F66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166</v>
      </c>
      <c r="B68" s="39">
        <v>210974.16000000003</v>
      </c>
      <c r="C68" s="147">
        <v>230065.89000000013</v>
      </c>
      <c r="D68" s="247">
        <f>B68/$B$96</f>
        <v>0.14085840532240795</v>
      </c>
      <c r="E68" s="246">
        <f>C68/$C$96</f>
        <v>0.15410764806106381</v>
      </c>
      <c r="F68" s="61">
        <f t="shared" ref="F68:F80" si="29">(C68-B68)/B68</f>
        <v>9.0493214903664479E-2</v>
      </c>
      <c r="H68" s="19">
        <v>60388.479000000007</v>
      </c>
      <c r="I68" s="147">
        <v>67425.876000000018</v>
      </c>
      <c r="J68" s="245">
        <f>H68/$H$96</f>
        <v>0.1719154427102397</v>
      </c>
      <c r="K68" s="246">
        <f>I68/$I$96</f>
        <v>0.19066517468758135</v>
      </c>
      <c r="L68" s="61">
        <f t="shared" ref="L68:L80" si="30">(I68-H68)/H68</f>
        <v>0.11653542391753254</v>
      </c>
      <c r="N68" s="41">
        <f t="shared" ref="N68:N96" si="31">(H68/B68)*10</f>
        <v>2.8623637605666969</v>
      </c>
      <c r="O68" s="149">
        <f t="shared" ref="O68:O96" si="32">(I68/C68)*10</f>
        <v>2.9307202384499491</v>
      </c>
      <c r="P68" s="61">
        <f t="shared" si="8"/>
        <v>2.388112888549106E-2</v>
      </c>
    </row>
    <row r="69" spans="1:16" ht="20.100000000000001" customHeight="1" x14ac:dyDescent="0.25">
      <c r="A69" s="38" t="s">
        <v>164</v>
      </c>
      <c r="B69" s="19">
        <v>195895.24999999994</v>
      </c>
      <c r="C69" s="140">
        <v>184844.35000000009</v>
      </c>
      <c r="D69" s="247">
        <f t="shared" ref="D69:D95" si="33">B69/$B$96</f>
        <v>0.13079086332295115</v>
      </c>
      <c r="E69" s="215">
        <f t="shared" ref="E69:E95" si="34">C69/$C$96</f>
        <v>0.12381639032138182</v>
      </c>
      <c r="F69" s="52">
        <f t="shared" si="29"/>
        <v>-5.6412291773281137E-2</v>
      </c>
      <c r="H69" s="19">
        <v>59704.332999999991</v>
      </c>
      <c r="I69" s="140">
        <v>57759.212</v>
      </c>
      <c r="J69" s="214">
        <f t="shared" ref="J69:J96" si="35">H69/$H$96</f>
        <v>0.16996779864938427</v>
      </c>
      <c r="K69" s="215">
        <f t="shared" ref="K69:K96" si="36">I69/$I$96</f>
        <v>0.16333002845668687</v>
      </c>
      <c r="L69" s="52">
        <f t="shared" si="30"/>
        <v>-3.2579226703696569E-2</v>
      </c>
      <c r="N69" s="40">
        <f t="shared" si="31"/>
        <v>3.0477682843254246</v>
      </c>
      <c r="O69" s="143">
        <f t="shared" si="32"/>
        <v>3.1247485790071465</v>
      </c>
      <c r="P69" s="52">
        <f t="shared" si="8"/>
        <v>2.5257922355065236E-2</v>
      </c>
    </row>
    <row r="70" spans="1:16" ht="20.100000000000001" customHeight="1" x14ac:dyDescent="0.25">
      <c r="A70" s="38" t="s">
        <v>165</v>
      </c>
      <c r="B70" s="19">
        <v>159276.07000000004</v>
      </c>
      <c r="C70" s="140">
        <v>150950.33000000002</v>
      </c>
      <c r="D70" s="247">
        <f t="shared" si="33"/>
        <v>0.10634180615398693</v>
      </c>
      <c r="E70" s="215">
        <f t="shared" si="34"/>
        <v>0.10111277395506753</v>
      </c>
      <c r="F70" s="52">
        <f t="shared" si="29"/>
        <v>-5.2272384671470218E-2</v>
      </c>
      <c r="H70" s="19">
        <v>41245.002999999982</v>
      </c>
      <c r="I70" s="140">
        <v>41774.548999999985</v>
      </c>
      <c r="J70" s="214">
        <f t="shared" si="35"/>
        <v>0.11741731316548244</v>
      </c>
      <c r="K70" s="215">
        <f t="shared" si="36"/>
        <v>0.11812900558503565</v>
      </c>
      <c r="L70" s="52">
        <f t="shared" si="30"/>
        <v>1.2839034100688569E-2</v>
      </c>
      <c r="N70" s="40">
        <f t="shared" si="31"/>
        <v>2.5895291740937587</v>
      </c>
      <c r="O70" s="143">
        <f t="shared" si="32"/>
        <v>2.7674367455837947</v>
      </c>
      <c r="P70" s="52">
        <f t="shared" si="8"/>
        <v>6.8702671230687018E-2</v>
      </c>
    </row>
    <row r="71" spans="1:16" ht="20.100000000000001" customHeight="1" x14ac:dyDescent="0.25">
      <c r="A71" s="38" t="s">
        <v>170</v>
      </c>
      <c r="B71" s="19">
        <v>317132.16999999981</v>
      </c>
      <c r="C71" s="140">
        <v>320463.7800000002</v>
      </c>
      <c r="D71" s="247">
        <f t="shared" si="33"/>
        <v>0.21173555919186857</v>
      </c>
      <c r="E71" s="215">
        <f t="shared" si="34"/>
        <v>0.21465989340948446</v>
      </c>
      <c r="F71" s="52">
        <f t="shared" si="29"/>
        <v>1.0505430590660026E-2</v>
      </c>
      <c r="H71" s="19">
        <v>44014.826999999968</v>
      </c>
      <c r="I71" s="140">
        <v>39761.802000000032</v>
      </c>
      <c r="J71" s="214">
        <f t="shared" si="35"/>
        <v>0.1253025178779483</v>
      </c>
      <c r="K71" s="215">
        <f t="shared" si="36"/>
        <v>0.11243741088692752</v>
      </c>
      <c r="L71" s="52">
        <f t="shared" si="30"/>
        <v>-9.6627097954967295E-2</v>
      </c>
      <c r="N71" s="40">
        <f t="shared" si="31"/>
        <v>1.3879016751911355</v>
      </c>
      <c r="O71" s="143">
        <f t="shared" si="32"/>
        <v>1.2407580663249995</v>
      </c>
      <c r="P71" s="52">
        <f t="shared" si="8"/>
        <v>-0.10601875586458387</v>
      </c>
    </row>
    <row r="72" spans="1:16" ht="20.100000000000001" customHeight="1" x14ac:dyDescent="0.25">
      <c r="A72" s="38" t="s">
        <v>168</v>
      </c>
      <c r="B72" s="19">
        <v>101318.43000000009</v>
      </c>
      <c r="C72" s="140">
        <v>101095.41</v>
      </c>
      <c r="D72" s="247">
        <f t="shared" si="33"/>
        <v>6.7645973703936199E-2</v>
      </c>
      <c r="E72" s="215">
        <f t="shared" si="34"/>
        <v>6.7717886666593383E-2</v>
      </c>
      <c r="F72" s="52">
        <f t="shared" si="29"/>
        <v>-2.2011789957670207E-3</v>
      </c>
      <c r="H72" s="19">
        <v>36172.218000000001</v>
      </c>
      <c r="I72" s="140">
        <v>35184.150999999991</v>
      </c>
      <c r="J72" s="214">
        <f t="shared" si="35"/>
        <v>0.10297598108542029</v>
      </c>
      <c r="K72" s="215">
        <f t="shared" si="36"/>
        <v>9.9492845990599155E-2</v>
      </c>
      <c r="L72" s="52">
        <f t="shared" si="30"/>
        <v>-2.731563212407959E-2</v>
      </c>
      <c r="N72" s="40">
        <f t="shared" si="31"/>
        <v>3.5701518470035474</v>
      </c>
      <c r="O72" s="143">
        <f t="shared" si="32"/>
        <v>3.4802916373750294</v>
      </c>
      <c r="P72" s="52">
        <f t="shared" ref="P72:P80" si="37">(O72-N72)/N72</f>
        <v>-2.5169856487739648E-2</v>
      </c>
    </row>
    <row r="73" spans="1:16" ht="20.100000000000001" customHeight="1" x14ac:dyDescent="0.25">
      <c r="A73" s="38" t="s">
        <v>173</v>
      </c>
      <c r="B73" s="19">
        <v>79529.959999999992</v>
      </c>
      <c r="C73" s="140">
        <v>79747.37000000001</v>
      </c>
      <c r="D73" s="247">
        <f t="shared" si="33"/>
        <v>5.3098746031053703E-2</v>
      </c>
      <c r="E73" s="215">
        <f t="shared" si="34"/>
        <v>5.3418086574048118E-2</v>
      </c>
      <c r="F73" s="52">
        <f t="shared" si="29"/>
        <v>2.7336867766564708E-3</v>
      </c>
      <c r="H73" s="19">
        <v>25923.242000000006</v>
      </c>
      <c r="I73" s="140">
        <v>26656.513999999992</v>
      </c>
      <c r="J73" s="214">
        <f t="shared" si="35"/>
        <v>7.3798938120542487E-2</v>
      </c>
      <c r="K73" s="215">
        <f t="shared" si="36"/>
        <v>7.5378611297122117E-2</v>
      </c>
      <c r="L73" s="52">
        <f t="shared" si="30"/>
        <v>2.8286276847625236E-2</v>
      </c>
      <c r="N73" s="40">
        <f t="shared" si="31"/>
        <v>3.2595567758364279</v>
      </c>
      <c r="O73" s="143">
        <f t="shared" si="32"/>
        <v>3.3426198255817074</v>
      </c>
      <c r="P73" s="52">
        <f t="shared" si="37"/>
        <v>2.5482927728407163E-2</v>
      </c>
    </row>
    <row r="74" spans="1:16" ht="20.100000000000001" customHeight="1" x14ac:dyDescent="0.25">
      <c r="A74" s="38" t="s">
        <v>177</v>
      </c>
      <c r="B74" s="19">
        <v>34676.639999999999</v>
      </c>
      <c r="C74" s="140">
        <v>37826.200000000012</v>
      </c>
      <c r="D74" s="247">
        <f t="shared" si="33"/>
        <v>2.3152106458626136E-2</v>
      </c>
      <c r="E74" s="215">
        <f t="shared" si="34"/>
        <v>2.5337553155260911E-2</v>
      </c>
      <c r="F74" s="52">
        <f t="shared" si="29"/>
        <v>9.082656220441232E-2</v>
      </c>
      <c r="H74" s="19">
        <v>9184.6460000000025</v>
      </c>
      <c r="I74" s="140">
        <v>10607.974000000002</v>
      </c>
      <c r="J74" s="214">
        <f t="shared" si="35"/>
        <v>2.6147081519089631E-2</v>
      </c>
      <c r="K74" s="215">
        <f t="shared" si="36"/>
        <v>2.999695867193955E-2</v>
      </c>
      <c r="L74" s="52">
        <f t="shared" si="30"/>
        <v>0.15496819365710982</v>
      </c>
      <c r="N74" s="40">
        <f t="shared" si="31"/>
        <v>2.6486551176815292</v>
      </c>
      <c r="O74" s="143">
        <f t="shared" si="32"/>
        <v>2.8043985385790799</v>
      </c>
      <c r="P74" s="52">
        <f t="shared" si="37"/>
        <v>5.8800943866893114E-2</v>
      </c>
    </row>
    <row r="75" spans="1:16" ht="20.100000000000001" customHeight="1" x14ac:dyDescent="0.25">
      <c r="A75" s="38" t="s">
        <v>179</v>
      </c>
      <c r="B75" s="19">
        <v>35960.519999999997</v>
      </c>
      <c r="C75" s="140">
        <v>50184.889999999985</v>
      </c>
      <c r="D75" s="247">
        <f t="shared" si="33"/>
        <v>2.4009298113875917E-2</v>
      </c>
      <c r="E75" s="215">
        <f t="shared" si="34"/>
        <v>3.361591484119264E-2</v>
      </c>
      <c r="F75" s="52">
        <f t="shared" si="29"/>
        <v>0.39555518107079624</v>
      </c>
      <c r="H75" s="19">
        <v>7719.6219999999985</v>
      </c>
      <c r="I75" s="140">
        <v>9814.8249999999971</v>
      </c>
      <c r="J75" s="214">
        <f t="shared" si="35"/>
        <v>2.1976414303889084E-2</v>
      </c>
      <c r="K75" s="215">
        <f t="shared" si="36"/>
        <v>2.7754112132752112E-2</v>
      </c>
      <c r="L75" s="52">
        <f t="shared" si="30"/>
        <v>0.27141264170706791</v>
      </c>
      <c r="N75" s="40">
        <f t="shared" si="31"/>
        <v>2.1466936518159359</v>
      </c>
      <c r="O75" s="143">
        <f t="shared" si="32"/>
        <v>1.9557330901791357</v>
      </c>
      <c r="P75" s="52">
        <f t="shared" si="37"/>
        <v>-8.8955665134269349E-2</v>
      </c>
    </row>
    <row r="76" spans="1:16" ht="20.100000000000001" customHeight="1" x14ac:dyDescent="0.25">
      <c r="A76" s="38" t="s">
        <v>182</v>
      </c>
      <c r="B76" s="19">
        <v>97829.26</v>
      </c>
      <c r="C76" s="140">
        <v>98228.360000000015</v>
      </c>
      <c r="D76" s="247">
        <f t="shared" si="33"/>
        <v>6.5316404423514371E-2</v>
      </c>
      <c r="E76" s="215">
        <f t="shared" si="34"/>
        <v>6.579741800270987E-2</v>
      </c>
      <c r="F76" s="52">
        <f t="shared" si="29"/>
        <v>4.0795565662054521E-3</v>
      </c>
      <c r="H76" s="19">
        <v>7152.3409999999976</v>
      </c>
      <c r="I76" s="140">
        <v>7541.7140000000018</v>
      </c>
      <c r="J76" s="214">
        <f t="shared" si="35"/>
        <v>2.0361464467909481E-2</v>
      </c>
      <c r="K76" s="215">
        <f t="shared" si="36"/>
        <v>2.1326266747409818E-2</v>
      </c>
      <c r="L76" s="52">
        <f t="shared" si="30"/>
        <v>5.4439937916830904E-2</v>
      </c>
      <c r="N76" s="40">
        <f t="shared" si="31"/>
        <v>0.73110447733121942</v>
      </c>
      <c r="O76" s="143">
        <f t="shared" si="32"/>
        <v>0.7677735839221993</v>
      </c>
      <c r="P76" s="52">
        <f t="shared" si="37"/>
        <v>5.0155768057712657E-2</v>
      </c>
    </row>
    <row r="77" spans="1:16" ht="20.100000000000001" customHeight="1" x14ac:dyDescent="0.25">
      <c r="A77" s="38" t="s">
        <v>183</v>
      </c>
      <c r="B77" s="19">
        <v>24938.340000000007</v>
      </c>
      <c r="C77" s="140">
        <v>17864.91</v>
      </c>
      <c r="D77" s="247">
        <f t="shared" si="33"/>
        <v>1.6650260884024944E-2</v>
      </c>
      <c r="E77" s="215">
        <f t="shared" si="34"/>
        <v>1.1966655565162561E-2</v>
      </c>
      <c r="F77" s="52">
        <f t="shared" si="29"/>
        <v>-0.28363676170907948</v>
      </c>
      <c r="H77" s="19">
        <v>6878.230999999997</v>
      </c>
      <c r="I77" s="140">
        <v>6286.043999999999</v>
      </c>
      <c r="J77" s="214">
        <f t="shared" si="35"/>
        <v>1.9581121217315211E-2</v>
      </c>
      <c r="K77" s="215">
        <f t="shared" si="36"/>
        <v>1.7775515105711372E-2</v>
      </c>
      <c r="L77" s="52">
        <f t="shared" si="30"/>
        <v>-8.6095829000217977E-2</v>
      </c>
      <c r="N77" s="40">
        <f t="shared" si="31"/>
        <v>2.7580949654227167</v>
      </c>
      <c r="O77" s="143">
        <f t="shared" si="32"/>
        <v>3.5186541661838762</v>
      </c>
      <c r="P77" s="52">
        <f t="shared" si="37"/>
        <v>0.27575526234449044</v>
      </c>
    </row>
    <row r="78" spans="1:16" ht="20.100000000000001" customHeight="1" x14ac:dyDescent="0.25">
      <c r="A78" s="38" t="s">
        <v>178</v>
      </c>
      <c r="B78" s="19">
        <v>2245.92</v>
      </c>
      <c r="C78" s="140">
        <v>2470.3199999999997</v>
      </c>
      <c r="D78" s="247">
        <f t="shared" si="33"/>
        <v>1.4995045349710241E-3</v>
      </c>
      <c r="E78" s="215">
        <f t="shared" si="34"/>
        <v>1.6547225021414816E-3</v>
      </c>
      <c r="F78" s="52">
        <f t="shared" si="29"/>
        <v>9.9914511647787821E-2</v>
      </c>
      <c r="H78" s="19">
        <v>4055.9089999999997</v>
      </c>
      <c r="I78" s="140">
        <v>4787.8730000000032</v>
      </c>
      <c r="J78" s="214">
        <f t="shared" si="35"/>
        <v>1.154646387645308E-2</v>
      </c>
      <c r="K78" s="215">
        <f t="shared" si="36"/>
        <v>1.3539025313174344E-2</v>
      </c>
      <c r="L78" s="52">
        <f t="shared" si="30"/>
        <v>0.18046854601520981</v>
      </c>
      <c r="N78" s="40">
        <f t="shared" si="31"/>
        <v>18.059009225618009</v>
      </c>
      <c r="O78" s="143">
        <f t="shared" si="32"/>
        <v>19.381590239321234</v>
      </c>
      <c r="P78" s="52">
        <f t="shared" si="37"/>
        <v>7.3236632042196867E-2</v>
      </c>
    </row>
    <row r="79" spans="1:16" ht="20.100000000000001" customHeight="1" x14ac:dyDescent="0.25">
      <c r="A79" s="38" t="s">
        <v>184</v>
      </c>
      <c r="B79" s="19">
        <v>13760.170000000006</v>
      </c>
      <c r="C79" s="140">
        <v>13009.559999999996</v>
      </c>
      <c r="D79" s="247">
        <f t="shared" si="33"/>
        <v>9.1870758161342533E-3</v>
      </c>
      <c r="E79" s="215">
        <f t="shared" si="34"/>
        <v>8.7143413302566992E-3</v>
      </c>
      <c r="F79" s="52">
        <f t="shared" si="29"/>
        <v>-5.4549471409147517E-2</v>
      </c>
      <c r="H79" s="19">
        <v>4864.9699999999993</v>
      </c>
      <c r="I79" s="140">
        <v>4641.3270000000002</v>
      </c>
      <c r="J79" s="214">
        <f t="shared" si="35"/>
        <v>1.3849719104898048E-2</v>
      </c>
      <c r="K79" s="215">
        <f t="shared" si="36"/>
        <v>1.3124626267179496E-2</v>
      </c>
      <c r="L79" s="52">
        <f t="shared" si="30"/>
        <v>-4.5970067646871234E-2</v>
      </c>
      <c r="N79" s="40">
        <f t="shared" si="31"/>
        <v>3.5355449823657681</v>
      </c>
      <c r="O79" s="143">
        <f t="shared" si="32"/>
        <v>3.5676279597465261</v>
      </c>
      <c r="P79" s="52">
        <f t="shared" si="37"/>
        <v>9.0744079175284886E-3</v>
      </c>
    </row>
    <row r="80" spans="1:16" ht="20.100000000000001" customHeight="1" x14ac:dyDescent="0.25">
      <c r="A80" s="38" t="s">
        <v>197</v>
      </c>
      <c r="B80" s="19">
        <v>10155.460000000001</v>
      </c>
      <c r="C80" s="140">
        <v>10925.970000000005</v>
      </c>
      <c r="D80" s="247">
        <f t="shared" si="33"/>
        <v>6.7803654291857399E-3</v>
      </c>
      <c r="E80" s="215">
        <f t="shared" si="34"/>
        <v>7.3186665762827383E-3</v>
      </c>
      <c r="F80" s="52">
        <f t="shared" si="29"/>
        <v>7.5871501635573754E-2</v>
      </c>
      <c r="H80" s="19">
        <v>3317.002</v>
      </c>
      <c r="I80" s="140">
        <v>3645.1850000000004</v>
      </c>
      <c r="J80" s="214">
        <f t="shared" si="35"/>
        <v>9.4429248218149426E-3</v>
      </c>
      <c r="K80" s="215">
        <f t="shared" si="36"/>
        <v>1.0307761293209613E-2</v>
      </c>
      <c r="L80" s="52">
        <f t="shared" si="30"/>
        <v>9.8939644896204604E-2</v>
      </c>
      <c r="N80" s="40">
        <f t="shared" si="31"/>
        <v>3.2662252620757699</v>
      </c>
      <c r="O80" s="143">
        <f t="shared" si="32"/>
        <v>3.3362575588254395</v>
      </c>
      <c r="P80" s="52">
        <f t="shared" si="37"/>
        <v>2.1441355427262318E-2</v>
      </c>
    </row>
    <row r="81" spans="1:16" ht="20.100000000000001" customHeight="1" x14ac:dyDescent="0.25">
      <c r="A81" s="38" t="s">
        <v>200</v>
      </c>
      <c r="B81" s="19">
        <v>17718.800000000007</v>
      </c>
      <c r="C81" s="140">
        <v>13632.739999999993</v>
      </c>
      <c r="D81" s="247">
        <f t="shared" si="33"/>
        <v>1.1830083419821093E-2</v>
      </c>
      <c r="E81" s="215">
        <f t="shared" si="34"/>
        <v>9.1317730673937999E-3</v>
      </c>
      <c r="F81" s="52">
        <f t="shared" ref="F81:F83" si="38">(C81-B81)/B81</f>
        <v>-0.23060591010677994</v>
      </c>
      <c r="H81" s="19">
        <v>4231.7610000000013</v>
      </c>
      <c r="I81" s="140">
        <v>3388.7189999999978</v>
      </c>
      <c r="J81" s="214">
        <f t="shared" si="35"/>
        <v>1.2047083778330081E-2</v>
      </c>
      <c r="K81" s="215">
        <f t="shared" si="36"/>
        <v>9.5825332710860935E-3</v>
      </c>
      <c r="L81" s="52">
        <f t="shared" ref="L81:L87" si="39">(I81-H81)/H81</f>
        <v>-0.19921777245926772</v>
      </c>
      <c r="N81" s="40">
        <f t="shared" si="31"/>
        <v>2.3882887102964081</v>
      </c>
      <c r="O81" s="143">
        <f t="shared" si="32"/>
        <v>2.4857211389639939</v>
      </c>
      <c r="P81" s="52">
        <f t="shared" ref="P81:P83" si="40">(O81-N81)/N81</f>
        <v>4.0795917280659753E-2</v>
      </c>
    </row>
    <row r="82" spans="1:16" ht="20.100000000000001" customHeight="1" x14ac:dyDescent="0.25">
      <c r="A82" s="38" t="s">
        <v>198</v>
      </c>
      <c r="B82" s="19">
        <v>8474.0999999999985</v>
      </c>
      <c r="C82" s="140">
        <v>12535.94</v>
      </c>
      <c r="D82" s="247">
        <f t="shared" si="33"/>
        <v>5.6577934119638957E-3</v>
      </c>
      <c r="E82" s="215">
        <f t="shared" si="34"/>
        <v>8.3970910665401594E-3</v>
      </c>
      <c r="F82" s="52">
        <f t="shared" si="38"/>
        <v>0.47932405801206057</v>
      </c>
      <c r="H82" s="19">
        <v>1739.3239999999998</v>
      </c>
      <c r="I82" s="140">
        <v>2733.6450000000009</v>
      </c>
      <c r="J82" s="214">
        <f t="shared" si="35"/>
        <v>4.9515513625793565E-3</v>
      </c>
      <c r="K82" s="215">
        <f t="shared" si="36"/>
        <v>7.7301316998659875E-3</v>
      </c>
      <c r="L82" s="52">
        <f t="shared" si="39"/>
        <v>0.57167094802348561</v>
      </c>
      <c r="N82" s="40">
        <f t="shared" si="31"/>
        <v>2.0525176714931384</v>
      </c>
      <c r="O82" s="143">
        <f t="shared" si="32"/>
        <v>2.1806462060284275</v>
      </c>
      <c r="P82" s="52">
        <f t="shared" si="40"/>
        <v>6.2425057925118821E-2</v>
      </c>
    </row>
    <row r="83" spans="1:16" ht="20.100000000000001" customHeight="1" x14ac:dyDescent="0.25">
      <c r="A83" s="38" t="s">
        <v>202</v>
      </c>
      <c r="B83" s="19">
        <v>33202.309999999983</v>
      </c>
      <c r="C83" s="140">
        <v>21889.820000000011</v>
      </c>
      <c r="D83" s="247">
        <f t="shared" si="33"/>
        <v>2.2167759500121891E-2</v>
      </c>
      <c r="E83" s="215">
        <f t="shared" si="34"/>
        <v>1.4662706743185769E-2</v>
      </c>
      <c r="F83" s="52">
        <f t="shared" si="38"/>
        <v>-0.34071394430086277</v>
      </c>
      <c r="H83" s="19">
        <v>3769.8659999999986</v>
      </c>
      <c r="I83" s="140">
        <v>2508.2640000000006</v>
      </c>
      <c r="J83" s="214">
        <f t="shared" si="35"/>
        <v>1.0732149460963906E-2</v>
      </c>
      <c r="K83" s="215">
        <f t="shared" si="36"/>
        <v>7.0928050489484406E-3</v>
      </c>
      <c r="L83" s="52">
        <f t="shared" si="39"/>
        <v>-0.3346543351938765</v>
      </c>
      <c r="N83" s="40">
        <f t="shared" si="31"/>
        <v>1.1354228064252156</v>
      </c>
      <c r="O83" s="143">
        <f t="shared" si="32"/>
        <v>1.145858668550038</v>
      </c>
      <c r="P83" s="52">
        <f t="shared" si="40"/>
        <v>9.1911683170068058E-3</v>
      </c>
    </row>
    <row r="84" spans="1:16" ht="20.100000000000001" customHeight="1" x14ac:dyDescent="0.25">
      <c r="A84" s="38" t="s">
        <v>201</v>
      </c>
      <c r="B84" s="19">
        <v>14087.92</v>
      </c>
      <c r="C84" s="140">
        <v>8584.8700000000026</v>
      </c>
      <c r="D84" s="247">
        <f t="shared" si="33"/>
        <v>9.4059004453894129E-3</v>
      </c>
      <c r="E84" s="215">
        <f t="shared" si="34"/>
        <v>5.7505009743512364E-3</v>
      </c>
      <c r="F84" s="52">
        <f t="shared" ref="F84:F87" si="41">(C84-B84)/B84</f>
        <v>-0.39062189450252399</v>
      </c>
      <c r="H84" s="19">
        <v>3601.2889999999993</v>
      </c>
      <c r="I84" s="140">
        <v>2279.2919999999999</v>
      </c>
      <c r="J84" s="214">
        <f t="shared" si="35"/>
        <v>1.02522402122848E-2</v>
      </c>
      <c r="K84" s="215">
        <f t="shared" si="36"/>
        <v>6.4453238597004881E-3</v>
      </c>
      <c r="L84" s="52">
        <f t="shared" ref="L84:L85" si="42">(I84-H84)/H84</f>
        <v>-0.36708995029279784</v>
      </c>
      <c r="N84" s="40">
        <f t="shared" si="31"/>
        <v>2.5562957484142439</v>
      </c>
      <c r="O84" s="143">
        <f t="shared" si="32"/>
        <v>2.6550105010326295</v>
      </c>
      <c r="P84" s="52">
        <f t="shared" ref="P84:P86" si="43">(O84-N84)/N84</f>
        <v>3.8616327034781343E-2</v>
      </c>
    </row>
    <row r="85" spans="1:16" ht="20.100000000000001" customHeight="1" x14ac:dyDescent="0.25">
      <c r="A85" s="38" t="s">
        <v>203</v>
      </c>
      <c r="B85" s="19">
        <v>42834.140000000007</v>
      </c>
      <c r="C85" s="140">
        <v>41345.639999999992</v>
      </c>
      <c r="D85" s="247">
        <f t="shared" si="33"/>
        <v>2.8598519618500993E-2</v>
      </c>
      <c r="E85" s="215">
        <f t="shared" si="34"/>
        <v>2.7695019622332701E-2</v>
      </c>
      <c r="F85" s="52">
        <f t="shared" si="41"/>
        <v>-3.4750318320853749E-2</v>
      </c>
      <c r="H85" s="19">
        <v>2137.232</v>
      </c>
      <c r="I85" s="140">
        <v>2161.8690000000011</v>
      </c>
      <c r="J85" s="214">
        <f t="shared" si="35"/>
        <v>6.0843258770351041E-3</v>
      </c>
      <c r="K85" s="215">
        <f t="shared" si="36"/>
        <v>6.1132780912874886E-3</v>
      </c>
      <c r="L85" s="52">
        <f t="shared" si="42"/>
        <v>1.1527527194053373E-2</v>
      </c>
      <c r="N85" s="40">
        <f t="shared" si="31"/>
        <v>0.49895527259330985</v>
      </c>
      <c r="O85" s="143">
        <f t="shared" si="32"/>
        <v>0.52287714012892328</v>
      </c>
      <c r="P85" s="52">
        <f t="shared" si="43"/>
        <v>4.7943911708318084E-2</v>
      </c>
    </row>
    <row r="86" spans="1:16" ht="20.100000000000001" customHeight="1" x14ac:dyDescent="0.25">
      <c r="A86" s="38" t="s">
        <v>205</v>
      </c>
      <c r="B86" s="19">
        <v>12536.44</v>
      </c>
      <c r="C86" s="140">
        <v>9423.6100000000024</v>
      </c>
      <c r="D86" s="247">
        <f t="shared" si="33"/>
        <v>8.3700437381528034E-3</v>
      </c>
      <c r="E86" s="215">
        <f t="shared" si="34"/>
        <v>6.3123237145007501E-3</v>
      </c>
      <c r="F86" s="52">
        <f t="shared" si="41"/>
        <v>-0.24830254841087246</v>
      </c>
      <c r="H86" s="19">
        <v>2649.7730000000001</v>
      </c>
      <c r="I86" s="140">
        <v>2067.5490000000004</v>
      </c>
      <c r="J86" s="214">
        <f t="shared" si="35"/>
        <v>7.5434405025607606E-3</v>
      </c>
      <c r="K86" s="215">
        <f t="shared" si="36"/>
        <v>5.8465623977971611E-3</v>
      </c>
      <c r="L86" s="52">
        <f t="shared" si="39"/>
        <v>-0.2197259916226785</v>
      </c>
      <c r="N86" s="40">
        <f t="shared" si="31"/>
        <v>2.1136566680812097</v>
      </c>
      <c r="O86" s="143">
        <f t="shared" si="32"/>
        <v>2.1940095144005323</v>
      </c>
      <c r="P86" s="52">
        <f t="shared" si="43"/>
        <v>3.801603521174865E-2</v>
      </c>
    </row>
    <row r="87" spans="1:16" ht="20.100000000000001" customHeight="1" x14ac:dyDescent="0.25">
      <c r="A87" s="38" t="s">
        <v>204</v>
      </c>
      <c r="B87" s="19">
        <v>4046.0200000000004</v>
      </c>
      <c r="C87" s="140">
        <v>5515.0300000000034</v>
      </c>
      <c r="D87" s="247">
        <f t="shared" si="33"/>
        <v>2.7013541615834328E-3</v>
      </c>
      <c r="E87" s="215">
        <f t="shared" si="34"/>
        <v>3.6941951815899726E-3</v>
      </c>
      <c r="F87" s="52">
        <f t="shared" si="41"/>
        <v>0.36307531846110569</v>
      </c>
      <c r="H87" s="19">
        <v>1427.7819999999995</v>
      </c>
      <c r="I87" s="140">
        <v>1916.4960000000003</v>
      </c>
      <c r="J87" s="214">
        <f t="shared" si="35"/>
        <v>4.0646457517784368E-3</v>
      </c>
      <c r="K87" s="215">
        <f t="shared" si="36"/>
        <v>5.4194185720041789E-3</v>
      </c>
      <c r="L87" s="52">
        <f t="shared" si="39"/>
        <v>0.34228894887314804</v>
      </c>
      <c r="N87" s="40">
        <f t="shared" ref="N87" si="44">(H87/B87)*10</f>
        <v>3.5288555172737635</v>
      </c>
      <c r="O87" s="143">
        <f t="shared" ref="O87" si="45">(I87/C87)*10</f>
        <v>3.4750418402075764</v>
      </c>
      <c r="P87" s="52">
        <f t="shared" ref="P87" si="46">(O87-N87)/N87</f>
        <v>-1.5249611893365657E-2</v>
      </c>
    </row>
    <row r="88" spans="1:16" ht="20.100000000000001" customHeight="1" x14ac:dyDescent="0.25">
      <c r="A88" s="38" t="s">
        <v>209</v>
      </c>
      <c r="B88" s="19">
        <v>9470.42</v>
      </c>
      <c r="C88" s="140">
        <v>6585.51</v>
      </c>
      <c r="D88" s="247">
        <f t="shared" si="33"/>
        <v>6.3229935786137913E-3</v>
      </c>
      <c r="E88" s="215">
        <f t="shared" si="34"/>
        <v>4.4112469579154724E-3</v>
      </c>
      <c r="F88" s="52">
        <f t="shared" ref="F88:F94" si="47">(C88-B88)/B88</f>
        <v>-0.30462323740657754</v>
      </c>
      <c r="H88" s="19">
        <v>2416.1379999999999</v>
      </c>
      <c r="I88" s="140">
        <v>1662.6310000000003</v>
      </c>
      <c r="J88" s="214">
        <f t="shared" si="35"/>
        <v>6.8783225012014797E-3</v>
      </c>
      <c r="K88" s="215">
        <f t="shared" si="36"/>
        <v>4.7015455914282524E-3</v>
      </c>
      <c r="L88" s="52">
        <f t="shared" ref="L88:L94" si="48">(I88-H88)/H88</f>
        <v>-0.31186422298726302</v>
      </c>
      <c r="N88" s="40">
        <f t="shared" si="31"/>
        <v>2.5512469351940039</v>
      </c>
      <c r="O88" s="143">
        <f t="shared" si="32"/>
        <v>2.5246807005076297</v>
      </c>
      <c r="P88" s="52">
        <f t="shared" ref="P88:P92" si="49">(O88-N88)/N88</f>
        <v>-1.0413039333785238E-2</v>
      </c>
    </row>
    <row r="89" spans="1:16" ht="20.100000000000001" customHeight="1" x14ac:dyDescent="0.25">
      <c r="A89" s="38" t="s">
        <v>207</v>
      </c>
      <c r="B89" s="19">
        <v>3958.4</v>
      </c>
      <c r="C89" s="140">
        <v>4092.8100000000009</v>
      </c>
      <c r="D89" s="247">
        <f t="shared" si="33"/>
        <v>2.6428540425435017E-3</v>
      </c>
      <c r="E89" s="215">
        <f t="shared" si="34"/>
        <v>2.7415334061942093E-3</v>
      </c>
      <c r="F89" s="52">
        <f t="shared" si="47"/>
        <v>3.3955638641875695E-2</v>
      </c>
      <c r="H89" s="19">
        <v>1268.4899999999996</v>
      </c>
      <c r="I89" s="140">
        <v>1337.1340000000002</v>
      </c>
      <c r="J89" s="214">
        <f t="shared" si="35"/>
        <v>3.6111692749127172E-3</v>
      </c>
      <c r="K89" s="215">
        <f t="shared" si="36"/>
        <v>3.7811134658555174E-3</v>
      </c>
      <c r="L89" s="52">
        <f t="shared" si="48"/>
        <v>5.4114734842214532E-2</v>
      </c>
      <c r="N89" s="40">
        <f t="shared" si="31"/>
        <v>3.2045523443815673</v>
      </c>
      <c r="O89" s="143">
        <f t="shared" si="32"/>
        <v>3.267031697049215</v>
      </c>
      <c r="P89" s="52">
        <f t="shared" si="49"/>
        <v>1.9497061041050125E-2</v>
      </c>
    </row>
    <row r="90" spans="1:16" ht="20.100000000000001" customHeight="1" x14ac:dyDescent="0.25">
      <c r="A90" s="38" t="s">
        <v>210</v>
      </c>
      <c r="B90" s="19">
        <v>2338.4100000000003</v>
      </c>
      <c r="C90" s="140">
        <v>5655.1499999999987</v>
      </c>
      <c r="D90" s="247">
        <f t="shared" si="33"/>
        <v>1.5612561443068287E-3</v>
      </c>
      <c r="E90" s="215">
        <f t="shared" si="34"/>
        <v>3.7880533525961814E-3</v>
      </c>
      <c r="F90" s="52">
        <f t="shared" si="47"/>
        <v>1.4183740233748565</v>
      </c>
      <c r="H90" s="19">
        <v>545.01400000000001</v>
      </c>
      <c r="I90" s="140">
        <v>1238.1020000000003</v>
      </c>
      <c r="J90" s="214">
        <f t="shared" si="35"/>
        <v>1.5515595796555593E-3</v>
      </c>
      <c r="K90" s="215">
        <f t="shared" si="36"/>
        <v>3.5010732987887888E-3</v>
      </c>
      <c r="L90" s="52">
        <f t="shared" si="48"/>
        <v>1.2716884336916121</v>
      </c>
      <c r="N90" s="40">
        <f t="shared" si="31"/>
        <v>2.3307033411591633</v>
      </c>
      <c r="O90" s="143">
        <f t="shared" si="32"/>
        <v>2.1893353845609766</v>
      </c>
      <c r="P90" s="52">
        <f t="shared" si="49"/>
        <v>-6.0654633346806833E-2</v>
      </c>
    </row>
    <row r="91" spans="1:16" ht="20.100000000000001" customHeight="1" x14ac:dyDescent="0.25">
      <c r="A91" s="38" t="s">
        <v>219</v>
      </c>
      <c r="B91" s="19">
        <v>2803.7000000000003</v>
      </c>
      <c r="C91" s="140">
        <v>2981.1299999999992</v>
      </c>
      <c r="D91" s="247">
        <f t="shared" si="33"/>
        <v>1.8719103372774901E-3</v>
      </c>
      <c r="E91" s="215">
        <f t="shared" si="34"/>
        <v>1.9968841659416731E-3</v>
      </c>
      <c r="F91" s="52">
        <f t="shared" si="47"/>
        <v>6.3284231551164138E-2</v>
      </c>
      <c r="H91" s="19">
        <v>929.61199999999963</v>
      </c>
      <c r="I91" s="140">
        <v>1021.7610000000001</v>
      </c>
      <c r="J91" s="214">
        <f t="shared" si="35"/>
        <v>2.6464428509410092E-3</v>
      </c>
      <c r="K91" s="215">
        <f t="shared" si="36"/>
        <v>2.8893097296052595E-3</v>
      </c>
      <c r="L91" s="52">
        <f t="shared" si="48"/>
        <v>9.9126302156168911E-2</v>
      </c>
      <c r="N91" s="40">
        <f t="shared" si="31"/>
        <v>3.3156614473731123</v>
      </c>
      <c r="O91" s="143">
        <f t="shared" si="32"/>
        <v>3.4274285254249239</v>
      </c>
      <c r="P91" s="52">
        <f t="shared" si="49"/>
        <v>3.3708833011392325E-2</v>
      </c>
    </row>
    <row r="92" spans="1:16" ht="20.100000000000001" customHeight="1" x14ac:dyDescent="0.25">
      <c r="A92" s="38" t="s">
        <v>211</v>
      </c>
      <c r="B92" s="19">
        <v>1662.0800000000002</v>
      </c>
      <c r="C92" s="140">
        <v>4890.8000000000011</v>
      </c>
      <c r="D92" s="247">
        <f t="shared" si="33"/>
        <v>1.1096995874673363E-3</v>
      </c>
      <c r="E92" s="215">
        <f t="shared" si="34"/>
        <v>3.2760601110275434E-3</v>
      </c>
      <c r="F92" s="52">
        <f t="shared" si="47"/>
        <v>1.9425779745860614</v>
      </c>
      <c r="H92" s="19">
        <v>310.12399999999991</v>
      </c>
      <c r="I92" s="140">
        <v>1000.397</v>
      </c>
      <c r="J92" s="214">
        <f t="shared" si="35"/>
        <v>8.8286881269306939E-4</v>
      </c>
      <c r="K92" s="215">
        <f t="shared" si="36"/>
        <v>2.828897154586946E-3</v>
      </c>
      <c r="L92" s="52">
        <f>(I92-H92)/H92</f>
        <v>2.2257967780629695</v>
      </c>
      <c r="N92" s="40">
        <f t="shared" si="31"/>
        <v>1.8658788987293025</v>
      </c>
      <c r="O92" s="143">
        <f t="shared" si="32"/>
        <v>2.0454669992639238</v>
      </c>
      <c r="P92" s="52">
        <f t="shared" si="49"/>
        <v>9.6248529664451507E-2</v>
      </c>
    </row>
    <row r="93" spans="1:16" ht="20.100000000000001" customHeight="1" x14ac:dyDescent="0.25">
      <c r="A93" s="38" t="s">
        <v>199</v>
      </c>
      <c r="B93" s="19">
        <v>3314.9900000000025</v>
      </c>
      <c r="C93" s="140">
        <v>2426.4199999999992</v>
      </c>
      <c r="D93" s="247">
        <f t="shared" si="33"/>
        <v>2.2132767589155443E-3</v>
      </c>
      <c r="E93" s="215">
        <f t="shared" si="34"/>
        <v>1.6253164665493266E-3</v>
      </c>
      <c r="F93" s="52">
        <f t="shared" si="47"/>
        <v>-0.26804605745417109</v>
      </c>
      <c r="H93" s="19">
        <v>1230.1900000000003</v>
      </c>
      <c r="I93" s="140">
        <v>876.48800000000028</v>
      </c>
      <c r="J93" s="214">
        <f t="shared" si="35"/>
        <v>3.5021358704482321E-3</v>
      </c>
      <c r="K93" s="215">
        <f t="shared" si="36"/>
        <v>2.4785104405846917E-3</v>
      </c>
      <c r="L93" s="52">
        <f>(I93-H93)/H93</f>
        <v>-0.28751818824734382</v>
      </c>
      <c r="N93" s="40">
        <f t="shared" ref="N93" si="50">(H93/B93)*10</f>
        <v>3.710991586701617</v>
      </c>
      <c r="O93" s="143">
        <f t="shared" ref="O93" si="51">(I93/C93)*10</f>
        <v>3.6122682800174766</v>
      </c>
      <c r="P93" s="52">
        <f t="shared" ref="P93" si="52">(O93-N93)/N93</f>
        <v>-2.6602945433214287E-2</v>
      </c>
    </row>
    <row r="94" spans="1:16" ht="20.100000000000001" customHeight="1" x14ac:dyDescent="0.25">
      <c r="A94" s="38" t="s">
        <v>216</v>
      </c>
      <c r="B94" s="19">
        <v>1434.06</v>
      </c>
      <c r="C94" s="140">
        <v>2043.4500000000003</v>
      </c>
      <c r="D94" s="247">
        <f t="shared" si="33"/>
        <v>9.5746040527736813E-4</v>
      </c>
      <c r="E94" s="215">
        <f t="shared" si="34"/>
        <v>1.3687873218858331E-3</v>
      </c>
      <c r="F94" s="52">
        <f t="shared" si="47"/>
        <v>0.42494037906363774</v>
      </c>
      <c r="H94" s="19">
        <v>481.15899999999976</v>
      </c>
      <c r="I94" s="140">
        <v>718.88199999999983</v>
      </c>
      <c r="J94" s="214">
        <f t="shared" si="35"/>
        <v>1.3697755576691404E-3</v>
      </c>
      <c r="K94" s="215">
        <f t="shared" si="36"/>
        <v>2.0328362083090737E-3</v>
      </c>
      <c r="L94" s="52">
        <f t="shared" si="48"/>
        <v>0.49406329300709367</v>
      </c>
      <c r="N94" s="40">
        <f t="shared" ref="N94" si="53">(H94/B94)*10</f>
        <v>3.3552222361686384</v>
      </c>
      <c r="O94" s="143">
        <f t="shared" ref="O94" si="54">(I94/C94)*10</f>
        <v>3.5179818444297624</v>
      </c>
      <c r="P94" s="52">
        <f t="shared" ref="P94" si="55">(O94-N94)/N94</f>
        <v>4.8509337624973788E-2</v>
      </c>
    </row>
    <row r="95" spans="1:16" ht="20.100000000000001" customHeight="1" thickBot="1" x14ac:dyDescent="0.3">
      <c r="A95" s="8" t="s">
        <v>17</v>
      </c>
      <c r="B95" s="19">
        <f>B96-SUM(B68:B94)</f>
        <v>56200.589999999851</v>
      </c>
      <c r="C95" s="140">
        <f>C96-SUM(C68:C94)</f>
        <v>53610.540000000503</v>
      </c>
      <c r="D95" s="247">
        <f t="shared" si="33"/>
        <v>3.752272546352807E-2</v>
      </c>
      <c r="E95" s="215">
        <f t="shared" si="34"/>
        <v>3.5910556887349343E-2</v>
      </c>
      <c r="F95" s="52">
        <f>(C95-B95)/B95</f>
        <v>-4.6085815113317406E-2</v>
      </c>
      <c r="H95" s="19">
        <f>H96-SUM(H68:H94)</f>
        <v>13909.91899999982</v>
      </c>
      <c r="I95" s="140">
        <f>I96-SUM(I68:I94)</f>
        <v>12836.708999999915</v>
      </c>
      <c r="J95" s="214">
        <f t="shared" si="35"/>
        <v>3.9599107686559602E-2</v>
      </c>
      <c r="K95" s="215">
        <f t="shared" si="36"/>
        <v>3.6299318734822679E-2</v>
      </c>
      <c r="L95" s="52">
        <f>(I95-H95)/H95</f>
        <v>-7.7154295434784234E-2</v>
      </c>
      <c r="N95" s="40">
        <f t="shared" si="31"/>
        <v>2.4750485715541166</v>
      </c>
      <c r="O95" s="143">
        <f t="shared" si="32"/>
        <v>2.3944375490341629</v>
      </c>
      <c r="P95" s="52">
        <f>(O95-N95)/N95</f>
        <v>-3.2569470937427666E-2</v>
      </c>
    </row>
    <row r="96" spans="1:16" ht="26.25" customHeight="1" thickBot="1" x14ac:dyDescent="0.3">
      <c r="A96" s="12" t="s">
        <v>18</v>
      </c>
      <c r="B96" s="17">
        <v>1497774.7299999993</v>
      </c>
      <c r="C96" s="145">
        <v>1492890.800000001</v>
      </c>
      <c r="D96" s="243">
        <f>SUM(D68:D95)</f>
        <v>1</v>
      </c>
      <c r="E96" s="244">
        <f>SUM(E68:E95)</f>
        <v>1</v>
      </c>
      <c r="F96" s="57">
        <f>(C96-B96)/B96</f>
        <v>-3.2607907599017292E-3</v>
      </c>
      <c r="G96" s="1"/>
      <c r="H96" s="17">
        <v>351268.49599999969</v>
      </c>
      <c r="I96" s="145">
        <v>353634.98399999994</v>
      </c>
      <c r="J96" s="255">
        <f t="shared" si="35"/>
        <v>1</v>
      </c>
      <c r="K96" s="244">
        <f t="shared" si="36"/>
        <v>1</v>
      </c>
      <c r="L96" s="57">
        <f>(I96-H96)/H96</f>
        <v>6.7369776309238018E-3</v>
      </c>
      <c r="M96" s="1"/>
      <c r="N96" s="37">
        <f t="shared" si="31"/>
        <v>2.3452692114788172</v>
      </c>
      <c r="O96" s="150">
        <f t="shared" si="32"/>
        <v>2.3687933772517034</v>
      </c>
      <c r="P96" s="57">
        <f>(O96-N96)/N96</f>
        <v>1.0030475673218318E-2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2 P88:P92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E4" sqref="E4:F4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5" width="9.28515625" customWidth="1"/>
    <col min="6" max="6" width="9.425781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104</v>
      </c>
      <c r="H4" s="345"/>
      <c r="I4" s="130" t="s">
        <v>0</v>
      </c>
      <c r="K4" s="349" t="s">
        <v>19</v>
      </c>
      <c r="L4" s="348"/>
      <c r="M4" s="345" t="s">
        <v>104</v>
      </c>
      <c r="N4" s="345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159</v>
      </c>
      <c r="F5" s="351"/>
      <c r="G5" s="352" t="str">
        <f>E5</f>
        <v>jan-nov</v>
      </c>
      <c r="H5" s="352"/>
      <c r="I5" s="131" t="s">
        <v>151</v>
      </c>
      <c r="K5" s="353" t="str">
        <f>E5</f>
        <v>jan-nov</v>
      </c>
      <c r="L5" s="351"/>
      <c r="M5" s="341" t="str">
        <f>E5</f>
        <v>jan-nov</v>
      </c>
      <c r="N5" s="342"/>
      <c r="O5" s="131" t="str">
        <f>I5</f>
        <v>2023/2022</v>
      </c>
      <c r="Q5" s="353" t="str">
        <f>E5</f>
        <v>jan-nov</v>
      </c>
      <c r="R5" s="351"/>
      <c r="S5" s="131" t="str">
        <f>O5</f>
        <v>2023/2022</v>
      </c>
    </row>
    <row r="6" spans="1:19" ht="15.75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543686.5399999998</v>
      </c>
      <c r="F7" s="145">
        <v>536542.55999999889</v>
      </c>
      <c r="G7" s="243">
        <f>E7/E15</f>
        <v>0.40436099214630633</v>
      </c>
      <c r="H7" s="244">
        <f>F7/F15</f>
        <v>0.39827160420147645</v>
      </c>
      <c r="I7" s="164">
        <f t="shared" ref="I7:I18" si="0">(F7-E7)/E7</f>
        <v>-1.3139887553590926E-2</v>
      </c>
      <c r="J7" s="1"/>
      <c r="K7" s="17">
        <v>139489.95199999999</v>
      </c>
      <c r="L7" s="145">
        <v>139166.05099999974</v>
      </c>
      <c r="M7" s="243">
        <f>K7/K15</f>
        <v>0.34969757955392061</v>
      </c>
      <c r="N7" s="244">
        <f>L7/L15</f>
        <v>0.34384622661580394</v>
      </c>
      <c r="O7" s="164">
        <f t="shared" ref="O7:O18" si="1">(L7-K7)/K7</f>
        <v>-2.3220382210773537E-3</v>
      </c>
      <c r="P7" s="1"/>
      <c r="Q7" s="187">
        <f t="shared" ref="Q7:R18" si="2">(K7/E7)*10</f>
        <v>2.5656318804581781</v>
      </c>
      <c r="R7" s="188">
        <f t="shared" si="2"/>
        <v>2.5937560479824757</v>
      </c>
      <c r="S7" s="55">
        <f>(R7-Q7)/Q7</f>
        <v>1.0961887298997504E-2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441983.85999999981</v>
      </c>
      <c r="F8" s="181">
        <v>449621.69999999891</v>
      </c>
      <c r="G8" s="245">
        <f>E8/E7</f>
        <v>0.81293875695359308</v>
      </c>
      <c r="H8" s="246">
        <f>F8/F7</f>
        <v>0.8379982009255702</v>
      </c>
      <c r="I8" s="206">
        <f t="shared" si="0"/>
        <v>1.7280812018789775E-2</v>
      </c>
      <c r="K8" s="180">
        <v>121780.56899999999</v>
      </c>
      <c r="L8" s="181">
        <v>123438.14299999973</v>
      </c>
      <c r="M8" s="250">
        <f>K8/K7</f>
        <v>0.87304187329564786</v>
      </c>
      <c r="N8" s="246">
        <f>L8/L7</f>
        <v>0.8869845922408186</v>
      </c>
      <c r="O8" s="207">
        <f t="shared" si="1"/>
        <v>1.3611153352385354E-2</v>
      </c>
      <c r="Q8" s="189">
        <f t="shared" si="2"/>
        <v>2.7553171059232806</v>
      </c>
      <c r="R8" s="190">
        <f t="shared" si="2"/>
        <v>2.7453777920416216</v>
      </c>
      <c r="S8" s="182">
        <f t="shared" ref="S8:S18" si="3">(R8-Q8)/Q8</f>
        <v>-3.6073212263996231E-3</v>
      </c>
    </row>
    <row r="9" spans="1:19" ht="24" customHeight="1" x14ac:dyDescent="0.25">
      <c r="A9" s="8"/>
      <c r="B9" t="s">
        <v>37</v>
      </c>
      <c r="E9" s="19">
        <v>95452.999999999942</v>
      </c>
      <c r="F9" s="140">
        <v>81554.38999999997</v>
      </c>
      <c r="G9" s="247">
        <f>E9/E7</f>
        <v>0.17556623711891042</v>
      </c>
      <c r="H9" s="215">
        <f>F9/F7</f>
        <v>0.1519998525373274</v>
      </c>
      <c r="I9" s="182">
        <f t="shared" si="0"/>
        <v>-0.14560684315841282</v>
      </c>
      <c r="K9" s="19">
        <v>16271.095000000003</v>
      </c>
      <c r="L9" s="140">
        <v>14493.700000000004</v>
      </c>
      <c r="M9" s="247">
        <f>K9/K7</f>
        <v>0.11664707576929989</v>
      </c>
      <c r="N9" s="215">
        <f>L9/L7</f>
        <v>0.10414680804587917</v>
      </c>
      <c r="O9" s="182">
        <f t="shared" si="1"/>
        <v>-0.10923634826051955</v>
      </c>
      <c r="Q9" s="189">
        <f t="shared" si="2"/>
        <v>1.7046185033471983</v>
      </c>
      <c r="R9" s="190">
        <f t="shared" si="2"/>
        <v>1.7771820744413647</v>
      </c>
      <c r="S9" s="182">
        <f t="shared" si="3"/>
        <v>4.2568804076501633E-2</v>
      </c>
    </row>
    <row r="10" spans="1:19" ht="24" customHeight="1" thickBot="1" x14ac:dyDescent="0.3">
      <c r="A10" s="8"/>
      <c r="B10" t="s">
        <v>36</v>
      </c>
      <c r="E10" s="19">
        <v>6249.68</v>
      </c>
      <c r="F10" s="140">
        <v>5366.47</v>
      </c>
      <c r="G10" s="247">
        <f>E10/E7</f>
        <v>1.149500592749639E-2</v>
      </c>
      <c r="H10" s="215">
        <f>F10/F7</f>
        <v>1.0001946537102315E-2</v>
      </c>
      <c r="I10" s="186">
        <f t="shared" si="0"/>
        <v>-0.1413208356267841</v>
      </c>
      <c r="K10" s="19">
        <v>1438.2880000000005</v>
      </c>
      <c r="L10" s="140">
        <v>1234.2079999999999</v>
      </c>
      <c r="M10" s="247">
        <f>K10/K7</f>
        <v>1.0311050935052302E-2</v>
      </c>
      <c r="N10" s="215">
        <f>L10/L7</f>
        <v>8.8685997133022207E-3</v>
      </c>
      <c r="O10" s="209">
        <f t="shared" si="1"/>
        <v>-0.14189091475420815</v>
      </c>
      <c r="Q10" s="189">
        <f t="shared" si="2"/>
        <v>2.3013786305858868</v>
      </c>
      <c r="R10" s="190">
        <f t="shared" si="2"/>
        <v>2.2998507398718333</v>
      </c>
      <c r="S10" s="182">
        <f t="shared" si="3"/>
        <v>-6.6390236432519909E-4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800870.80000000331</v>
      </c>
      <c r="F11" s="145">
        <v>810634.98000000173</v>
      </c>
      <c r="G11" s="243">
        <f>E11/E15</f>
        <v>0.59563900785369361</v>
      </c>
      <c r="H11" s="244">
        <f>F11/F15</f>
        <v>0.60172839579852366</v>
      </c>
      <c r="I11" s="164">
        <f t="shared" si="0"/>
        <v>1.2191954058005838E-2</v>
      </c>
      <c r="J11" s="1"/>
      <c r="K11" s="17">
        <v>259397.42999999964</v>
      </c>
      <c r="L11" s="145">
        <v>265567.34499999974</v>
      </c>
      <c r="M11" s="243">
        <f>K11/K15</f>
        <v>0.65030242044607944</v>
      </c>
      <c r="N11" s="244">
        <f>L11/L15</f>
        <v>0.656153773384196</v>
      </c>
      <c r="O11" s="164">
        <f t="shared" si="1"/>
        <v>2.3785567189312955E-2</v>
      </c>
      <c r="Q11" s="191">
        <f t="shared" si="2"/>
        <v>3.2389422863213211</v>
      </c>
      <c r="R11" s="192">
        <f t="shared" si="2"/>
        <v>3.2760410240377142</v>
      </c>
      <c r="S11" s="57">
        <f t="shared" si="3"/>
        <v>1.1453966893163949E-2</v>
      </c>
    </row>
    <row r="12" spans="1:19" s="3" customFormat="1" ht="24" customHeight="1" x14ac:dyDescent="0.25">
      <c r="A12" s="46"/>
      <c r="B12" s="3" t="s">
        <v>33</v>
      </c>
      <c r="E12" s="31">
        <v>747321.22000000335</v>
      </c>
      <c r="F12" s="141">
        <v>754446.42000000167</v>
      </c>
      <c r="G12" s="247">
        <f>E12/E11</f>
        <v>0.93313580667443519</v>
      </c>
      <c r="H12" s="215">
        <f>F12/F11</f>
        <v>0.93068574464921316</v>
      </c>
      <c r="I12" s="206">
        <f t="shared" si="0"/>
        <v>9.5343204626228747E-3</v>
      </c>
      <c r="K12" s="31">
        <v>250437.38399999964</v>
      </c>
      <c r="L12" s="141">
        <v>255691.24699999974</v>
      </c>
      <c r="M12" s="247">
        <f>K12/K11</f>
        <v>0.96545823140961717</v>
      </c>
      <c r="N12" s="215">
        <f>L12/L11</f>
        <v>0.96281132380940881</v>
      </c>
      <c r="O12" s="206">
        <f t="shared" si="1"/>
        <v>2.0978748923523763E-2</v>
      </c>
      <c r="Q12" s="189">
        <f t="shared" si="2"/>
        <v>3.3511343890382039</v>
      </c>
      <c r="R12" s="190">
        <f t="shared" si="2"/>
        <v>3.3891240016752837</v>
      </c>
      <c r="S12" s="182">
        <f t="shared" si="3"/>
        <v>1.1336344123156169E-2</v>
      </c>
    </row>
    <row r="13" spans="1:19" ht="24" customHeight="1" x14ac:dyDescent="0.25">
      <c r="A13" s="8"/>
      <c r="B13" s="3" t="s">
        <v>37</v>
      </c>
      <c r="D13" s="3"/>
      <c r="E13" s="19">
        <v>49534.30999999999</v>
      </c>
      <c r="F13" s="140">
        <v>51866.390000000021</v>
      </c>
      <c r="G13" s="247">
        <f>E13/E11</f>
        <v>6.1850563161997898E-2</v>
      </c>
      <c r="H13" s="215">
        <f>F13/F11</f>
        <v>6.3982422766902941E-2</v>
      </c>
      <c r="I13" s="182">
        <f t="shared" si="0"/>
        <v>4.7080094584945893E-2</v>
      </c>
      <c r="K13" s="19">
        <v>8456.9969999999921</v>
      </c>
      <c r="L13" s="140">
        <v>9429.8290000000052</v>
      </c>
      <c r="M13" s="247">
        <f>K13/K11</f>
        <v>3.2602470271197379E-2</v>
      </c>
      <c r="N13" s="215">
        <f>L13/L11</f>
        <v>3.5508239915566481E-2</v>
      </c>
      <c r="O13" s="182">
        <f t="shared" si="1"/>
        <v>0.11503279473789739</v>
      </c>
      <c r="Q13" s="189">
        <f t="shared" si="2"/>
        <v>1.707300858738114</v>
      </c>
      <c r="R13" s="190">
        <f t="shared" si="2"/>
        <v>1.8181001222564364</v>
      </c>
      <c r="S13" s="182">
        <f t="shared" si="3"/>
        <v>6.4897327820836098E-2</v>
      </c>
    </row>
    <row r="14" spans="1:19" ht="24" customHeight="1" thickBot="1" x14ac:dyDescent="0.3">
      <c r="A14" s="8"/>
      <c r="B14" t="s">
        <v>36</v>
      </c>
      <c r="E14" s="19">
        <v>4015.2699999999995</v>
      </c>
      <c r="F14" s="140">
        <v>4322.17</v>
      </c>
      <c r="G14" s="247">
        <f>E14/E11</f>
        <v>5.0136301635669359E-3</v>
      </c>
      <c r="H14" s="215">
        <f>F14/F11</f>
        <v>5.331832583883798E-3</v>
      </c>
      <c r="I14" s="186">
        <f t="shared" si="0"/>
        <v>7.6433216197167461E-2</v>
      </c>
      <c r="K14" s="19">
        <v>503.04900000000026</v>
      </c>
      <c r="L14" s="140">
        <v>446.26900000000001</v>
      </c>
      <c r="M14" s="247">
        <f>K14/K11</f>
        <v>1.9392983191853558E-3</v>
      </c>
      <c r="N14" s="215">
        <f>L14/L11</f>
        <v>1.680436275024704E-3</v>
      </c>
      <c r="O14" s="209">
        <f t="shared" si="1"/>
        <v>-0.11287170832264894</v>
      </c>
      <c r="Q14" s="189">
        <f t="shared" si="2"/>
        <v>1.252839784124107</v>
      </c>
      <c r="R14" s="190">
        <f t="shared" si="2"/>
        <v>1.0325114467964007</v>
      </c>
      <c r="S14" s="182">
        <f t="shared" si="3"/>
        <v>-0.17586313918163413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1344557.3400000031</v>
      </c>
      <c r="F15" s="145">
        <v>1347177.5400000005</v>
      </c>
      <c r="G15" s="243">
        <f>G7+G11</f>
        <v>1</v>
      </c>
      <c r="H15" s="244">
        <f>H7+H11</f>
        <v>1</v>
      </c>
      <c r="I15" s="164">
        <f t="shared" si="0"/>
        <v>1.9487454510473954E-3</v>
      </c>
      <c r="J15" s="1"/>
      <c r="K15" s="17">
        <v>398887.38199999963</v>
      </c>
      <c r="L15" s="145">
        <v>404733.39599999948</v>
      </c>
      <c r="M15" s="243">
        <f>M7+M11</f>
        <v>1</v>
      </c>
      <c r="N15" s="244">
        <f>N7+N11</f>
        <v>1</v>
      </c>
      <c r="O15" s="164">
        <f t="shared" si="1"/>
        <v>1.4655800769350621E-2</v>
      </c>
      <c r="Q15" s="191">
        <f t="shared" si="2"/>
        <v>2.9666818225840688</v>
      </c>
      <c r="R15" s="192">
        <f t="shared" si="2"/>
        <v>3.0043062921016284</v>
      </c>
      <c r="S15" s="57">
        <f t="shared" si="3"/>
        <v>1.2682340664624278E-2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1189305.0800000031</v>
      </c>
      <c r="F16" s="181">
        <f t="shared" ref="F16:F17" si="4">F8+F12</f>
        <v>1204068.1200000006</v>
      </c>
      <c r="G16" s="245">
        <f>E16/E15</f>
        <v>0.88453280839625659</v>
      </c>
      <c r="H16" s="246">
        <f>F16/F15</f>
        <v>0.89377092792090351</v>
      </c>
      <c r="I16" s="207">
        <f t="shared" si="0"/>
        <v>1.2413164837400206E-2</v>
      </c>
      <c r="J16" s="3"/>
      <c r="K16" s="180">
        <f t="shared" ref="K16:L18" si="5">K8+K12</f>
        <v>372217.95299999963</v>
      </c>
      <c r="L16" s="181">
        <f t="shared" si="5"/>
        <v>379129.38999999949</v>
      </c>
      <c r="M16" s="250">
        <f>K16/K15</f>
        <v>0.93314045466597384</v>
      </c>
      <c r="N16" s="246">
        <f>L16/L15</f>
        <v>0.93673858828293965</v>
      </c>
      <c r="O16" s="207">
        <f t="shared" si="1"/>
        <v>1.8568252671036171E-2</v>
      </c>
      <c r="P16" s="3"/>
      <c r="Q16" s="189">
        <f t="shared" si="2"/>
        <v>3.1297096031911225</v>
      </c>
      <c r="R16" s="190">
        <f t="shared" si="2"/>
        <v>3.1487370498605953</v>
      </c>
      <c r="S16" s="182">
        <f t="shared" si="3"/>
        <v>6.0796205021935758E-3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144987.30999999994</v>
      </c>
      <c r="F17" s="140">
        <f t="shared" si="4"/>
        <v>133420.78</v>
      </c>
      <c r="G17" s="248">
        <f>E17/E15</f>
        <v>0.10783274590580094</v>
      </c>
      <c r="H17" s="215">
        <f>F17/F15</f>
        <v>9.9037265719260692E-2</v>
      </c>
      <c r="I17" s="182">
        <f t="shared" si="0"/>
        <v>-7.9776154202736399E-2</v>
      </c>
      <c r="K17" s="19">
        <f t="shared" si="5"/>
        <v>24728.091999999997</v>
      </c>
      <c r="L17" s="140">
        <f t="shared" si="5"/>
        <v>23923.52900000001</v>
      </c>
      <c r="M17" s="247">
        <f>K17/K15</f>
        <v>6.1992665388447957E-2</v>
      </c>
      <c r="N17" s="215">
        <f>L17/L15</f>
        <v>5.9109352567486277E-2</v>
      </c>
      <c r="O17" s="182">
        <f t="shared" si="1"/>
        <v>-3.2536396257341144E-2</v>
      </c>
      <c r="Q17" s="189">
        <f t="shared" si="2"/>
        <v>1.7055349188835911</v>
      </c>
      <c r="R17" s="190">
        <f t="shared" si="2"/>
        <v>1.7930886777906718</v>
      </c>
      <c r="S17" s="182">
        <f t="shared" si="3"/>
        <v>5.1335072614280837E-2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10264.950000000001</v>
      </c>
      <c r="F18" s="142">
        <f>F10+F14</f>
        <v>9688.64</v>
      </c>
      <c r="G18" s="249">
        <f>E18/E15</f>
        <v>7.6344456979424748E-3</v>
      </c>
      <c r="H18" s="221">
        <f>F18/F15</f>
        <v>7.1918063598358358E-3</v>
      </c>
      <c r="I18" s="208">
        <f t="shared" si="0"/>
        <v>-5.6143478536183934E-2</v>
      </c>
      <c r="K18" s="21">
        <f t="shared" si="5"/>
        <v>1941.3370000000007</v>
      </c>
      <c r="L18" s="142">
        <f t="shared" si="5"/>
        <v>1680.4769999999999</v>
      </c>
      <c r="M18" s="249">
        <f>K18/K15</f>
        <v>4.8668799455782296E-3</v>
      </c>
      <c r="N18" s="221">
        <f>L18/L15</f>
        <v>4.1520591495741114E-3</v>
      </c>
      <c r="O18" s="208">
        <f t="shared" si="1"/>
        <v>-0.13437131214209624</v>
      </c>
      <c r="Q18" s="193">
        <f t="shared" si="2"/>
        <v>1.8912288905450105</v>
      </c>
      <c r="R18" s="194">
        <f t="shared" si="2"/>
        <v>1.734481826138653</v>
      </c>
      <c r="S18" s="186">
        <f t="shared" si="3"/>
        <v>-8.288106489383551E-2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41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F5</f>
        <v>2023/2022</v>
      </c>
    </row>
    <row r="6" spans="1:16" ht="19.5" customHeight="1" thickBot="1" x14ac:dyDescent="0.3">
      <c r="A6" s="361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158428.96000000005</v>
      </c>
      <c r="C7" s="147">
        <v>173239.12000000017</v>
      </c>
      <c r="D7" s="247">
        <f>B7/$B$33</f>
        <v>0.11782982791942523</v>
      </c>
      <c r="E7" s="246">
        <f>C7/$C$33</f>
        <v>0.12859412724472841</v>
      </c>
      <c r="F7" s="52">
        <f>(C7-B7)/B7</f>
        <v>9.3481393805779675E-2</v>
      </c>
      <c r="H7" s="39">
        <v>51618.944999999992</v>
      </c>
      <c r="I7" s="147">
        <v>57076.718000000023</v>
      </c>
      <c r="J7" s="247">
        <f>H7/$H$33</f>
        <v>0.1294073147693601</v>
      </c>
      <c r="K7" s="246">
        <f>I7/$I$33</f>
        <v>0.14102300073107882</v>
      </c>
      <c r="L7" s="52">
        <f>(I7-H7)/H7</f>
        <v>0.10573197495609472</v>
      </c>
      <c r="N7" s="27">
        <f t="shared" ref="N7:O33" si="0">(H7/B7)*10</f>
        <v>3.2581760935626907</v>
      </c>
      <c r="O7" s="151">
        <f t="shared" si="0"/>
        <v>3.2946783613308566</v>
      </c>
      <c r="P7" s="61">
        <f>(O7-N7)/N7</f>
        <v>1.1203282671027171E-2</v>
      </c>
    </row>
    <row r="8" spans="1:16" ht="20.100000000000001" customHeight="1" x14ac:dyDescent="0.25">
      <c r="A8" s="8" t="s">
        <v>164</v>
      </c>
      <c r="B8" s="19">
        <v>165621.59999999998</v>
      </c>
      <c r="C8" s="140">
        <v>158132.68000000002</v>
      </c>
      <c r="D8" s="247">
        <f t="shared" ref="D8:D32" si="1">B8/$B$33</f>
        <v>0.12317927623674275</v>
      </c>
      <c r="E8" s="215">
        <f t="shared" ref="E8:E32" si="2">C8/$C$33</f>
        <v>0.11738072771017252</v>
      </c>
      <c r="F8" s="52">
        <f t="shared" ref="F8:F33" si="3">(C8-B8)/B8</f>
        <v>-4.5217048983948689E-2</v>
      </c>
      <c r="H8" s="19">
        <v>51183.708999999981</v>
      </c>
      <c r="I8" s="140">
        <v>50147.469000000005</v>
      </c>
      <c r="J8" s="247">
        <f t="shared" ref="J8:J32" si="4">H8/$H$33</f>
        <v>0.1283161897560349</v>
      </c>
      <c r="K8" s="215">
        <f t="shared" ref="K8:K32" si="5">I8/$I$33</f>
        <v>0.12390247381513335</v>
      </c>
      <c r="L8" s="52">
        <f t="shared" ref="L8:L33" si="6">(I8-H8)/H8</f>
        <v>-2.0245504287310961E-2</v>
      </c>
      <c r="N8" s="27">
        <f t="shared" si="0"/>
        <v>3.090400587846029</v>
      </c>
      <c r="O8" s="152">
        <f t="shared" si="0"/>
        <v>3.1712274148518826</v>
      </c>
      <c r="P8" s="52">
        <f t="shared" ref="P8:P71" si="7">(O8-N8)/N8</f>
        <v>2.6154158565634023E-2</v>
      </c>
    </row>
    <row r="9" spans="1:16" ht="20.100000000000001" customHeight="1" x14ac:dyDescent="0.25">
      <c r="A9" s="8" t="s">
        <v>165</v>
      </c>
      <c r="B9" s="19">
        <v>118826.43999999999</v>
      </c>
      <c r="C9" s="140">
        <v>119745.07999999996</v>
      </c>
      <c r="D9" s="247">
        <f t="shared" si="1"/>
        <v>8.8375881388591468E-2</v>
      </c>
      <c r="E9" s="215">
        <f t="shared" si="2"/>
        <v>8.8885893985435629E-2</v>
      </c>
      <c r="F9" s="52">
        <f t="shared" si="3"/>
        <v>7.7309393431291085E-3</v>
      </c>
      <c r="H9" s="19">
        <v>33994.347000000002</v>
      </c>
      <c r="I9" s="140">
        <v>35440.915999999983</v>
      </c>
      <c r="J9" s="247">
        <f t="shared" si="4"/>
        <v>8.5222918883906928E-2</v>
      </c>
      <c r="K9" s="215">
        <f t="shared" si="5"/>
        <v>8.756607769525393E-2</v>
      </c>
      <c r="L9" s="52">
        <f t="shared" si="6"/>
        <v>4.2553222157789387E-2</v>
      </c>
      <c r="N9" s="27">
        <f t="shared" si="0"/>
        <v>2.8608403146639763</v>
      </c>
      <c r="O9" s="152">
        <f t="shared" si="0"/>
        <v>2.9596970497660524</v>
      </c>
      <c r="P9" s="52">
        <f t="shared" si="7"/>
        <v>3.4555139130052245E-2</v>
      </c>
    </row>
    <row r="10" spans="1:16" ht="20.100000000000001" customHeight="1" x14ac:dyDescent="0.25">
      <c r="A10" s="8" t="s">
        <v>168</v>
      </c>
      <c r="B10" s="19">
        <v>91013.770000000019</v>
      </c>
      <c r="C10" s="140">
        <v>87467.719999999987</v>
      </c>
      <c r="D10" s="247">
        <f t="shared" si="1"/>
        <v>6.7690508461320104E-2</v>
      </c>
      <c r="E10" s="215">
        <f t="shared" si="2"/>
        <v>6.4926646565084511E-2</v>
      </c>
      <c r="F10" s="52">
        <f t="shared" si="3"/>
        <v>-3.8961686786516271E-2</v>
      </c>
      <c r="H10" s="19">
        <v>33735.988000000005</v>
      </c>
      <c r="I10" s="140">
        <v>32254.498999999993</v>
      </c>
      <c r="J10" s="247">
        <f t="shared" si="4"/>
        <v>8.4575219779702129E-2</v>
      </c>
      <c r="K10" s="215">
        <f t="shared" si="5"/>
        <v>7.9693198828593798E-2</v>
      </c>
      <c r="L10" s="52">
        <f t="shared" si="6"/>
        <v>-4.3914202245981714E-2</v>
      </c>
      <c r="N10" s="27">
        <f t="shared" si="0"/>
        <v>3.7066905370473058</v>
      </c>
      <c r="O10" s="152">
        <f t="shared" si="0"/>
        <v>3.6875888613536514</v>
      </c>
      <c r="P10" s="52">
        <f t="shared" si="7"/>
        <v>-5.1532965870062907E-3</v>
      </c>
    </row>
    <row r="11" spans="1:16" ht="20.100000000000001" customHeight="1" x14ac:dyDescent="0.25">
      <c r="A11" s="8" t="s">
        <v>172</v>
      </c>
      <c r="B11" s="19">
        <v>99247.8</v>
      </c>
      <c r="C11" s="140">
        <v>112288.38000000002</v>
      </c>
      <c r="D11" s="247">
        <f t="shared" si="1"/>
        <v>7.381447934381144E-2</v>
      </c>
      <c r="E11" s="215">
        <f t="shared" si="2"/>
        <v>8.3350840305725427E-2</v>
      </c>
      <c r="F11" s="52">
        <f t="shared" si="3"/>
        <v>0.1313941467720193</v>
      </c>
      <c r="H11" s="19">
        <v>23656.928999999993</v>
      </c>
      <c r="I11" s="140">
        <v>26888.398999999994</v>
      </c>
      <c r="J11" s="247">
        <f t="shared" si="4"/>
        <v>5.9307288391488883E-2</v>
      </c>
      <c r="K11" s="215">
        <f t="shared" si="5"/>
        <v>6.6434841467838721E-2</v>
      </c>
      <c r="L11" s="52">
        <f t="shared" si="6"/>
        <v>0.13659718892507147</v>
      </c>
      <c r="N11" s="27">
        <f t="shared" si="0"/>
        <v>2.3836225085090041</v>
      </c>
      <c r="O11" s="152">
        <f t="shared" si="0"/>
        <v>2.3945842837878675</v>
      </c>
      <c r="P11" s="52">
        <f t="shared" si="7"/>
        <v>4.5987882895602052E-3</v>
      </c>
    </row>
    <row r="12" spans="1:16" ht="20.100000000000001" customHeight="1" x14ac:dyDescent="0.25">
      <c r="A12" s="8" t="s">
        <v>169</v>
      </c>
      <c r="B12" s="19">
        <v>88270.000000000015</v>
      </c>
      <c r="C12" s="140">
        <v>83704.310000000012</v>
      </c>
      <c r="D12" s="247">
        <f t="shared" si="1"/>
        <v>6.5649859157364057E-2</v>
      </c>
      <c r="E12" s="215">
        <f t="shared" si="2"/>
        <v>6.2133094944560922E-2</v>
      </c>
      <c r="F12" s="52">
        <f t="shared" si="3"/>
        <v>-5.1724141837543917E-2</v>
      </c>
      <c r="H12" s="19">
        <v>23214.668000000001</v>
      </c>
      <c r="I12" s="140">
        <v>22315.974999999995</v>
      </c>
      <c r="J12" s="247">
        <f t="shared" si="4"/>
        <v>5.8198551891019704E-2</v>
      </c>
      <c r="K12" s="215">
        <f t="shared" si="5"/>
        <v>5.5137468814162274E-2</v>
      </c>
      <c r="L12" s="52">
        <f t="shared" si="6"/>
        <v>-3.8712291728660801E-2</v>
      </c>
      <c r="N12" s="27">
        <f t="shared" si="0"/>
        <v>2.6299612552396057</v>
      </c>
      <c r="O12" s="152">
        <f t="shared" si="0"/>
        <v>2.6660484985779096</v>
      </c>
      <c r="P12" s="52">
        <f t="shared" si="7"/>
        <v>1.3721587444076686E-2</v>
      </c>
    </row>
    <row r="13" spans="1:16" ht="20.100000000000001" customHeight="1" x14ac:dyDescent="0.25">
      <c r="A13" s="8" t="s">
        <v>173</v>
      </c>
      <c r="B13" s="19">
        <v>48865.049999999974</v>
      </c>
      <c r="C13" s="140">
        <v>47384.87999999999</v>
      </c>
      <c r="D13" s="247">
        <f t="shared" si="1"/>
        <v>3.6342853180214685E-2</v>
      </c>
      <c r="E13" s="215">
        <f t="shared" si="2"/>
        <v>3.5173448630979993E-2</v>
      </c>
      <c r="F13" s="52">
        <f t="shared" si="3"/>
        <v>-3.0290974837843907E-2</v>
      </c>
      <c r="H13" s="19">
        <v>19917.45</v>
      </c>
      <c r="I13" s="140">
        <v>20462.357</v>
      </c>
      <c r="J13" s="247">
        <f t="shared" si="4"/>
        <v>4.9932514536145438E-2</v>
      </c>
      <c r="K13" s="215">
        <f t="shared" si="5"/>
        <v>5.0557619416214415E-2</v>
      </c>
      <c r="L13" s="52">
        <f t="shared" si="6"/>
        <v>2.7358271264644782E-2</v>
      </c>
      <c r="N13" s="27">
        <f t="shared" si="0"/>
        <v>4.0760113823683826</v>
      </c>
      <c r="O13" s="152">
        <f t="shared" si="0"/>
        <v>4.3183304463364696</v>
      </c>
      <c r="P13" s="52">
        <f t="shared" si="7"/>
        <v>5.9450045948420918E-2</v>
      </c>
    </row>
    <row r="14" spans="1:16" ht="20.100000000000001" customHeight="1" x14ac:dyDescent="0.25">
      <c r="A14" s="8" t="s">
        <v>174</v>
      </c>
      <c r="B14" s="19">
        <v>72635.820000000007</v>
      </c>
      <c r="C14" s="140">
        <v>66930.179999999964</v>
      </c>
      <c r="D14" s="247">
        <f t="shared" si="1"/>
        <v>5.4022106636225746E-2</v>
      </c>
      <c r="E14" s="215">
        <f t="shared" si="2"/>
        <v>4.9681781363427401E-2</v>
      </c>
      <c r="F14" s="52">
        <f t="shared" si="3"/>
        <v>-7.8551326329076243E-2</v>
      </c>
      <c r="H14" s="19">
        <v>17997.819999999996</v>
      </c>
      <c r="I14" s="140">
        <v>17001.291000000001</v>
      </c>
      <c r="J14" s="247">
        <f t="shared" si="4"/>
        <v>4.5120053459098877E-2</v>
      </c>
      <c r="K14" s="215">
        <f t="shared" si="5"/>
        <v>4.200614816574217E-2</v>
      </c>
      <c r="L14" s="52">
        <f t="shared" si="6"/>
        <v>-5.536942807517773E-2</v>
      </c>
      <c r="N14" s="27">
        <f t="shared" si="0"/>
        <v>2.47781604172707</v>
      </c>
      <c r="O14" s="152">
        <f t="shared" si="0"/>
        <v>2.5401531864997242</v>
      </c>
      <c r="P14" s="52">
        <f t="shared" si="7"/>
        <v>2.5158100408940922E-2</v>
      </c>
    </row>
    <row r="15" spans="1:16" ht="20.100000000000001" customHeight="1" x14ac:dyDescent="0.25">
      <c r="A15" s="8" t="s">
        <v>163</v>
      </c>
      <c r="B15" s="19">
        <v>80341.199999999968</v>
      </c>
      <c r="C15" s="140">
        <v>64001.219999999994</v>
      </c>
      <c r="D15" s="247">
        <f t="shared" si="1"/>
        <v>5.9752899790796579E-2</v>
      </c>
      <c r="E15" s="215">
        <f t="shared" si="2"/>
        <v>4.7507635853252128E-2</v>
      </c>
      <c r="F15" s="52">
        <f t="shared" si="3"/>
        <v>-0.20338232438649137</v>
      </c>
      <c r="H15" s="19">
        <v>17012.395999999993</v>
      </c>
      <c r="I15" s="140">
        <v>15038.711000000001</v>
      </c>
      <c r="J15" s="247">
        <f t="shared" si="4"/>
        <v>4.2649621842387561E-2</v>
      </c>
      <c r="K15" s="215">
        <f t="shared" si="5"/>
        <v>3.7157079570473595E-2</v>
      </c>
      <c r="L15" s="52">
        <f t="shared" si="6"/>
        <v>-0.11601452258694149</v>
      </c>
      <c r="N15" s="27">
        <f t="shared" si="0"/>
        <v>2.117518284516537</v>
      </c>
      <c r="O15" s="152">
        <f t="shared" si="0"/>
        <v>2.3497538015681578</v>
      </c>
      <c r="P15" s="52">
        <f t="shared" si="7"/>
        <v>0.10967344119280834</v>
      </c>
    </row>
    <row r="16" spans="1:16" ht="20.100000000000001" customHeight="1" x14ac:dyDescent="0.25">
      <c r="A16" s="8" t="s">
        <v>167</v>
      </c>
      <c r="B16" s="19">
        <v>29886.900000000005</v>
      </c>
      <c r="C16" s="140">
        <v>46039.039999999979</v>
      </c>
      <c r="D16" s="247">
        <f t="shared" si="1"/>
        <v>2.2228059087461467E-2</v>
      </c>
      <c r="E16" s="215">
        <f t="shared" si="2"/>
        <v>3.4174441477104779E-2</v>
      </c>
      <c r="F16" s="52">
        <f t="shared" si="3"/>
        <v>0.54044213350999837</v>
      </c>
      <c r="H16" s="19">
        <v>8512.221000000005</v>
      </c>
      <c r="I16" s="140">
        <v>12423.539999999997</v>
      </c>
      <c r="J16" s="247">
        <f t="shared" si="4"/>
        <v>2.1339910421132358E-2</v>
      </c>
      <c r="K16" s="215">
        <f t="shared" si="5"/>
        <v>3.0695613761509304E-2</v>
      </c>
      <c r="L16" s="52">
        <f t="shared" si="6"/>
        <v>0.45949453145072128</v>
      </c>
      <c r="N16" s="27">
        <f t="shared" si="0"/>
        <v>2.8481445047830336</v>
      </c>
      <c r="O16" s="152">
        <f t="shared" si="0"/>
        <v>2.6984793775022249</v>
      </c>
      <c r="P16" s="52">
        <f t="shared" si="7"/>
        <v>-5.2548291362839374E-2</v>
      </c>
    </row>
    <row r="17" spans="1:16" ht="20.100000000000001" customHeight="1" x14ac:dyDescent="0.25">
      <c r="A17" s="8" t="s">
        <v>170</v>
      </c>
      <c r="B17" s="19">
        <v>35033.459999999985</v>
      </c>
      <c r="C17" s="140">
        <v>27246.479999999989</v>
      </c>
      <c r="D17" s="247">
        <f t="shared" si="1"/>
        <v>2.605575750306045E-2</v>
      </c>
      <c r="E17" s="215">
        <f t="shared" si="2"/>
        <v>2.0224862121736378E-2</v>
      </c>
      <c r="F17" s="52">
        <f t="shared" si="3"/>
        <v>-0.22227265020354825</v>
      </c>
      <c r="H17" s="19">
        <v>12901.580000000004</v>
      </c>
      <c r="I17" s="140">
        <v>10548.300999999998</v>
      </c>
      <c r="J17" s="247">
        <f t="shared" si="4"/>
        <v>3.2343916057991529E-2</v>
      </c>
      <c r="K17" s="215">
        <f t="shared" si="5"/>
        <v>2.6062344012748571E-2</v>
      </c>
      <c r="L17" s="52">
        <f t="shared" si="6"/>
        <v>-0.18240238792458019</v>
      </c>
      <c r="N17" s="27">
        <f t="shared" si="0"/>
        <v>3.6826451055647969</v>
      </c>
      <c r="O17" s="152">
        <f t="shared" si="0"/>
        <v>3.8714362369010606</v>
      </c>
      <c r="P17" s="52">
        <f t="shared" si="7"/>
        <v>5.1265089609363657E-2</v>
      </c>
    </row>
    <row r="18" spans="1:16" ht="20.100000000000001" customHeight="1" x14ac:dyDescent="0.25">
      <c r="A18" s="8" t="s">
        <v>179</v>
      </c>
      <c r="B18" s="19">
        <v>31417.37</v>
      </c>
      <c r="C18" s="140">
        <v>47589.26999999999</v>
      </c>
      <c r="D18" s="247">
        <f t="shared" si="1"/>
        <v>2.3366329620423634E-2</v>
      </c>
      <c r="E18" s="215">
        <f t="shared" si="2"/>
        <v>3.5325165827809153E-2</v>
      </c>
      <c r="F18" s="52">
        <f t="shared" si="3"/>
        <v>0.51474391395587826</v>
      </c>
      <c r="H18" s="19">
        <v>7121.2849999999989</v>
      </c>
      <c r="I18" s="140">
        <v>9360.2409999999963</v>
      </c>
      <c r="J18" s="247">
        <f t="shared" si="4"/>
        <v>1.785287106424439E-2</v>
      </c>
      <c r="K18" s="215">
        <f t="shared" si="5"/>
        <v>2.3126930202715456E-2</v>
      </c>
      <c r="L18" s="52">
        <f t="shared" si="6"/>
        <v>0.31440336961657872</v>
      </c>
      <c r="N18" s="27">
        <f t="shared" si="0"/>
        <v>2.2666712713381161</v>
      </c>
      <c r="O18" s="152">
        <f t="shared" si="0"/>
        <v>1.9668805594202219</v>
      </c>
      <c r="P18" s="52">
        <f t="shared" si="7"/>
        <v>-0.13226033951580218</v>
      </c>
    </row>
    <row r="19" spans="1:16" ht="20.100000000000001" customHeight="1" x14ac:dyDescent="0.25">
      <c r="A19" s="8" t="s">
        <v>180</v>
      </c>
      <c r="B19" s="19">
        <v>34908.130000000005</v>
      </c>
      <c r="C19" s="140">
        <v>39131.100000000028</v>
      </c>
      <c r="D19" s="247">
        <f t="shared" si="1"/>
        <v>2.5962544669162285E-2</v>
      </c>
      <c r="E19" s="215">
        <f t="shared" si="2"/>
        <v>2.9046728317635131E-2</v>
      </c>
      <c r="F19" s="52">
        <f t="shared" si="3"/>
        <v>0.12097382472220719</v>
      </c>
      <c r="H19" s="19">
        <v>7986.8290000000006</v>
      </c>
      <c r="I19" s="140">
        <v>8886.5860000000048</v>
      </c>
      <c r="J19" s="247">
        <f t="shared" si="4"/>
        <v>2.0022766726674749E-2</v>
      </c>
      <c r="K19" s="215">
        <f t="shared" si="5"/>
        <v>2.1956641304687403E-2</v>
      </c>
      <c r="L19" s="52">
        <f t="shared" si="6"/>
        <v>0.11265509753620669</v>
      </c>
      <c r="N19" s="27">
        <f t="shared" si="0"/>
        <v>2.2879567023498537</v>
      </c>
      <c r="O19" s="152">
        <f t="shared" si="0"/>
        <v>2.2709778155993563</v>
      </c>
      <c r="P19" s="52">
        <f t="shared" si="7"/>
        <v>-7.4209825444070641E-3</v>
      </c>
    </row>
    <row r="20" spans="1:16" ht="20.100000000000001" customHeight="1" x14ac:dyDescent="0.25">
      <c r="A20" s="8" t="s">
        <v>177</v>
      </c>
      <c r="B20" s="19">
        <v>28317.78000000001</v>
      </c>
      <c r="C20" s="140">
        <v>30941.219999999994</v>
      </c>
      <c r="D20" s="247">
        <f t="shared" si="1"/>
        <v>2.1061043034430963E-2</v>
      </c>
      <c r="E20" s="215">
        <f t="shared" si="2"/>
        <v>2.2967440505280393E-2</v>
      </c>
      <c r="F20" s="52">
        <f t="shared" si="3"/>
        <v>9.2642855478077143E-2</v>
      </c>
      <c r="H20" s="19">
        <v>7776.1129999999985</v>
      </c>
      <c r="I20" s="140">
        <v>8857.5649999999987</v>
      </c>
      <c r="J20" s="247">
        <f t="shared" si="4"/>
        <v>1.9494507349445307E-2</v>
      </c>
      <c r="K20" s="215">
        <f t="shared" si="5"/>
        <v>2.1884937313154156E-2</v>
      </c>
      <c r="L20" s="52">
        <f t="shared" si="6"/>
        <v>0.13907359628132981</v>
      </c>
      <c r="N20" s="27">
        <f t="shared" si="0"/>
        <v>2.7460178728699765</v>
      </c>
      <c r="O20" s="152">
        <f t="shared" si="0"/>
        <v>2.8627070942903998</v>
      </c>
      <c r="P20" s="52">
        <f t="shared" si="7"/>
        <v>4.2493977396609824E-2</v>
      </c>
    </row>
    <row r="21" spans="1:16" ht="20.100000000000001" customHeight="1" x14ac:dyDescent="0.25">
      <c r="A21" s="8" t="s">
        <v>176</v>
      </c>
      <c r="B21" s="19">
        <v>27806.460000000003</v>
      </c>
      <c r="C21" s="140">
        <v>30970.090000000004</v>
      </c>
      <c r="D21" s="247">
        <f t="shared" si="1"/>
        <v>2.0680754306841249E-2</v>
      </c>
      <c r="E21" s="215">
        <f t="shared" si="2"/>
        <v>2.2988870494381912E-2</v>
      </c>
      <c r="F21" s="52">
        <f t="shared" si="3"/>
        <v>0.11377320234218957</v>
      </c>
      <c r="H21" s="19">
        <v>8335.3120000000017</v>
      </c>
      <c r="I21" s="140">
        <v>7808.4550000000017</v>
      </c>
      <c r="J21" s="247">
        <f t="shared" si="4"/>
        <v>2.089640428886768E-2</v>
      </c>
      <c r="K21" s="215">
        <f t="shared" si="5"/>
        <v>1.9292835919079928E-2</v>
      </c>
      <c r="L21" s="52">
        <f t="shared" si="6"/>
        <v>-6.3207831932385952E-2</v>
      </c>
      <c r="N21" s="27">
        <f t="shared" si="0"/>
        <v>2.997617100486722</v>
      </c>
      <c r="O21" s="152">
        <f t="shared" si="0"/>
        <v>2.5212890889241848</v>
      </c>
      <c r="P21" s="52">
        <f t="shared" si="7"/>
        <v>-0.15890221986163477</v>
      </c>
    </row>
    <row r="22" spans="1:16" ht="20.100000000000001" customHeight="1" x14ac:dyDescent="0.25">
      <c r="A22" s="8" t="s">
        <v>171</v>
      </c>
      <c r="B22" s="19">
        <v>35123.51999999999</v>
      </c>
      <c r="C22" s="140">
        <v>21772.179999999997</v>
      </c>
      <c r="D22" s="247">
        <f t="shared" si="1"/>
        <v>2.6122738655385277E-2</v>
      </c>
      <c r="E22" s="215">
        <f t="shared" si="2"/>
        <v>1.6161329411712135E-2</v>
      </c>
      <c r="F22" s="52">
        <f t="shared" si="3"/>
        <v>-0.38012534051256813</v>
      </c>
      <c r="H22" s="19">
        <v>10707.661000000002</v>
      </c>
      <c r="I22" s="140">
        <v>6809.9029999999993</v>
      </c>
      <c r="J22" s="247">
        <f t="shared" si="4"/>
        <v>2.6843819792725359E-2</v>
      </c>
      <c r="K22" s="215">
        <f t="shared" si="5"/>
        <v>1.6825651323321977E-2</v>
      </c>
      <c r="L22" s="52">
        <f t="shared" si="6"/>
        <v>-0.36401582007499134</v>
      </c>
      <c r="N22" s="27">
        <f t="shared" si="0"/>
        <v>3.0485728651342474</v>
      </c>
      <c r="O22" s="152">
        <f t="shared" si="0"/>
        <v>3.1278002478392155</v>
      </c>
      <c r="P22" s="52">
        <f t="shared" si="7"/>
        <v>2.5988351340088187E-2</v>
      </c>
    </row>
    <row r="23" spans="1:16" ht="20.100000000000001" customHeight="1" x14ac:dyDescent="0.25">
      <c r="A23" s="8" t="s">
        <v>181</v>
      </c>
      <c r="B23" s="19">
        <v>17921.019999999993</v>
      </c>
      <c r="C23" s="140">
        <v>13953.090000000002</v>
      </c>
      <c r="D23" s="247">
        <f t="shared" si="1"/>
        <v>1.3328565072576229E-2</v>
      </c>
      <c r="E23" s="215">
        <f t="shared" si="2"/>
        <v>1.0357276294852721E-2</v>
      </c>
      <c r="F23" s="52">
        <f t="shared" si="3"/>
        <v>-0.22141206248305023</v>
      </c>
      <c r="H23" s="19">
        <v>6170.4849999999997</v>
      </c>
      <c r="I23" s="140">
        <v>5227.9590000000017</v>
      </c>
      <c r="J23" s="247">
        <f t="shared" si="4"/>
        <v>1.5469240889650401E-2</v>
      </c>
      <c r="K23" s="215">
        <f t="shared" si="5"/>
        <v>1.2917043791464149E-2</v>
      </c>
      <c r="L23" s="52">
        <f t="shared" si="6"/>
        <v>-0.15274747446918646</v>
      </c>
      <c r="N23" s="27">
        <f t="shared" si="0"/>
        <v>3.4431550213101718</v>
      </c>
      <c r="O23" s="152">
        <f t="shared" si="0"/>
        <v>3.7468109214518082</v>
      </c>
      <c r="P23" s="52">
        <f t="shared" si="7"/>
        <v>8.819117880614355E-2</v>
      </c>
    </row>
    <row r="24" spans="1:16" ht="20.100000000000001" customHeight="1" x14ac:dyDescent="0.25">
      <c r="A24" s="8" t="s">
        <v>183</v>
      </c>
      <c r="B24" s="19">
        <v>14289.009999999998</v>
      </c>
      <c r="C24" s="140">
        <v>12363.599999999999</v>
      </c>
      <c r="D24" s="247">
        <f t="shared" si="1"/>
        <v>1.0627296861880211E-2</v>
      </c>
      <c r="E24" s="215">
        <f t="shared" si="2"/>
        <v>9.177409534306815E-3</v>
      </c>
      <c r="F24" s="52">
        <f t="shared" si="3"/>
        <v>-0.13474761372551353</v>
      </c>
      <c r="H24" s="19">
        <v>5316.6609999999991</v>
      </c>
      <c r="I24" s="140">
        <v>5172.0050000000001</v>
      </c>
      <c r="J24" s="247">
        <f t="shared" si="4"/>
        <v>1.3328726953814745E-2</v>
      </c>
      <c r="K24" s="215">
        <f t="shared" si="5"/>
        <v>1.2778794759995538E-2</v>
      </c>
      <c r="L24" s="52">
        <f t="shared" si="6"/>
        <v>-2.7208054077549625E-2</v>
      </c>
      <c r="N24" s="27">
        <f t="shared" si="0"/>
        <v>3.7208043104455801</v>
      </c>
      <c r="O24" s="152">
        <f t="shared" si="0"/>
        <v>4.1832516419165948</v>
      </c>
      <c r="P24" s="52">
        <f t="shared" si="7"/>
        <v>0.12428692639727536</v>
      </c>
    </row>
    <row r="25" spans="1:16" ht="20.100000000000001" customHeight="1" x14ac:dyDescent="0.25">
      <c r="A25" s="8" t="s">
        <v>178</v>
      </c>
      <c r="B25" s="19">
        <v>2025.4999999999998</v>
      </c>
      <c r="C25" s="140">
        <v>2213.6699999999996</v>
      </c>
      <c r="D25" s="247">
        <f t="shared" si="1"/>
        <v>1.5064437489887941E-3</v>
      </c>
      <c r="E25" s="215">
        <f t="shared" si="2"/>
        <v>1.6431909932227641E-3</v>
      </c>
      <c r="F25" s="52">
        <f t="shared" si="3"/>
        <v>9.2900518390520798E-2</v>
      </c>
      <c r="H25" s="19">
        <v>3729.9039999999995</v>
      </c>
      <c r="I25" s="140">
        <v>4400.7389999999996</v>
      </c>
      <c r="J25" s="247">
        <f t="shared" si="4"/>
        <v>9.35076958638917E-3</v>
      </c>
      <c r="K25" s="215">
        <f t="shared" si="5"/>
        <v>1.0873179835152518E-2</v>
      </c>
      <c r="L25" s="52">
        <f t="shared" si="6"/>
        <v>0.17985315439753949</v>
      </c>
      <c r="N25" s="27">
        <f t="shared" si="0"/>
        <v>18.414732164897558</v>
      </c>
      <c r="O25" s="152">
        <f t="shared" si="0"/>
        <v>19.879833037444609</v>
      </c>
      <c r="P25" s="52">
        <f t="shared" si="7"/>
        <v>7.9561345743591569E-2</v>
      </c>
    </row>
    <row r="26" spans="1:16" ht="20.100000000000001" customHeight="1" x14ac:dyDescent="0.25">
      <c r="A26" s="8" t="s">
        <v>175</v>
      </c>
      <c r="B26" s="19">
        <v>10485.329999999996</v>
      </c>
      <c r="C26" s="140">
        <v>12892.41</v>
      </c>
      <c r="D26" s="247">
        <f t="shared" si="1"/>
        <v>7.7983509427719915E-3</v>
      </c>
      <c r="E26" s="215">
        <f t="shared" si="2"/>
        <v>9.569941315975326E-3</v>
      </c>
      <c r="F26" s="52">
        <f t="shared" si="3"/>
        <v>0.22956645141354678</v>
      </c>
      <c r="H26" s="19">
        <v>3440.0609999999992</v>
      </c>
      <c r="I26" s="140">
        <v>4144.8710000000001</v>
      </c>
      <c r="J26" s="247">
        <f t="shared" si="4"/>
        <v>8.6241409361001026E-3</v>
      </c>
      <c r="K26" s="215">
        <f t="shared" si="5"/>
        <v>1.0240990837336287E-2</v>
      </c>
      <c r="L26" s="52">
        <f t="shared" si="6"/>
        <v>0.2048829948073598</v>
      </c>
      <c r="N26" s="27">
        <f t="shared" si="0"/>
        <v>3.2808323629299223</v>
      </c>
      <c r="O26" s="152">
        <f t="shared" si="0"/>
        <v>3.2149698931386759</v>
      </c>
      <c r="P26" s="52">
        <f t="shared" si="7"/>
        <v>-2.0074926879966662E-2</v>
      </c>
    </row>
    <row r="27" spans="1:16" ht="20.100000000000001" customHeight="1" x14ac:dyDescent="0.25">
      <c r="A27" s="8" t="s">
        <v>185</v>
      </c>
      <c r="B27" s="19">
        <v>11599.270000000004</v>
      </c>
      <c r="C27" s="140">
        <v>13372.509999999998</v>
      </c>
      <c r="D27" s="247">
        <f t="shared" si="1"/>
        <v>8.6268317868838599E-3</v>
      </c>
      <c r="E27" s="215">
        <f t="shared" si="2"/>
        <v>9.9263160221628993E-3</v>
      </c>
      <c r="F27" s="52">
        <f t="shared" si="3"/>
        <v>0.15287513783194923</v>
      </c>
      <c r="H27" s="19">
        <v>3336.5810000000001</v>
      </c>
      <c r="I27" s="140">
        <v>4082.9739999999993</v>
      </c>
      <c r="J27" s="247">
        <f t="shared" si="4"/>
        <v>8.3647193432656638E-3</v>
      </c>
      <c r="K27" s="215">
        <f t="shared" si="5"/>
        <v>1.0088058065759412E-2</v>
      </c>
      <c r="L27" s="52">
        <f t="shared" si="6"/>
        <v>0.22369994913955307</v>
      </c>
      <c r="N27" s="27">
        <f t="shared" si="0"/>
        <v>2.8765439549213001</v>
      </c>
      <c r="O27" s="152">
        <f t="shared" si="0"/>
        <v>3.0532592609764357</v>
      </c>
      <c r="P27" s="52">
        <f t="shared" si="7"/>
        <v>6.1433202073204692E-2</v>
      </c>
    </row>
    <row r="28" spans="1:16" ht="20.100000000000001" customHeight="1" x14ac:dyDescent="0.25">
      <c r="A28" s="8" t="s">
        <v>184</v>
      </c>
      <c r="B28" s="19">
        <v>10961.400000000001</v>
      </c>
      <c r="C28" s="140">
        <v>10666.38</v>
      </c>
      <c r="D28" s="247">
        <f t="shared" si="1"/>
        <v>8.1524228635723381E-3</v>
      </c>
      <c r="E28" s="215">
        <f t="shared" si="2"/>
        <v>7.9175755854718304E-3</v>
      </c>
      <c r="F28" s="52">
        <f t="shared" si="3"/>
        <v>-2.6914445235097909E-2</v>
      </c>
      <c r="H28" s="19">
        <v>3673.1219999999998</v>
      </c>
      <c r="I28" s="140">
        <v>3947.2869999999989</v>
      </c>
      <c r="J28" s="247">
        <f t="shared" si="4"/>
        <v>9.2084186308004079E-3</v>
      </c>
      <c r="K28" s="215">
        <f t="shared" si="5"/>
        <v>9.7528077470533173E-3</v>
      </c>
      <c r="L28" s="52">
        <f t="shared" si="6"/>
        <v>7.4640864093269726E-2</v>
      </c>
      <c r="N28" s="27">
        <f t="shared" si="0"/>
        <v>3.3509606437133939</v>
      </c>
      <c r="O28" s="152">
        <f t="shared" si="0"/>
        <v>3.7006810183023657</v>
      </c>
      <c r="P28" s="52">
        <f t="shared" si="7"/>
        <v>0.10436421425750511</v>
      </c>
    </row>
    <row r="29" spans="1:16" ht="20.100000000000001" customHeight="1" x14ac:dyDescent="0.25">
      <c r="A29" s="8" t="s">
        <v>187</v>
      </c>
      <c r="B29" s="19">
        <v>15360.820000000009</v>
      </c>
      <c r="C29" s="140">
        <v>13672.24</v>
      </c>
      <c r="D29" s="247">
        <f t="shared" si="1"/>
        <v>1.1424443973508796E-2</v>
      </c>
      <c r="E29" s="215">
        <f t="shared" si="2"/>
        <v>1.01488034012206E-2</v>
      </c>
      <c r="F29" s="52">
        <f>(C29-B29)/B29</f>
        <v>-0.10992772521258683</v>
      </c>
      <c r="H29" s="19">
        <v>3563.9759999999997</v>
      </c>
      <c r="I29" s="140">
        <v>3191.7580000000007</v>
      </c>
      <c r="J29" s="247">
        <f t="shared" si="4"/>
        <v>8.9347925274808494E-3</v>
      </c>
      <c r="K29" s="215">
        <f t="shared" si="5"/>
        <v>7.8860752078882077E-3</v>
      </c>
      <c r="L29" s="52">
        <f>(I29-H29)/H29</f>
        <v>-0.10443897489769824</v>
      </c>
      <c r="N29" s="27">
        <f t="shared" si="0"/>
        <v>2.3201730115970358</v>
      </c>
      <c r="O29" s="152">
        <f t="shared" si="0"/>
        <v>2.3344806703217622</v>
      </c>
      <c r="P29" s="52">
        <f>(O29-N29)/N29</f>
        <v>6.166634407525521E-3</v>
      </c>
    </row>
    <row r="30" spans="1:16" ht="20.100000000000001" customHeight="1" x14ac:dyDescent="0.25">
      <c r="A30" s="8" t="s">
        <v>197</v>
      </c>
      <c r="B30" s="19">
        <v>5364.8300000000008</v>
      </c>
      <c r="C30" s="140">
        <v>5664.65</v>
      </c>
      <c r="D30" s="247">
        <f t="shared" si="1"/>
        <v>3.990034370717134E-3</v>
      </c>
      <c r="E30" s="215">
        <f t="shared" si="2"/>
        <v>4.2048281179034508E-3</v>
      </c>
      <c r="F30" s="52">
        <f t="shared" si="3"/>
        <v>5.5886207018675103E-2</v>
      </c>
      <c r="H30" s="19">
        <v>2729.5830000000005</v>
      </c>
      <c r="I30" s="140">
        <v>2967.8830000000007</v>
      </c>
      <c r="J30" s="247">
        <f t="shared" si="4"/>
        <v>6.8429915890395356E-3</v>
      </c>
      <c r="K30" s="215">
        <f t="shared" si="5"/>
        <v>7.3329333070404701E-3</v>
      </c>
      <c r="L30" s="52">
        <f t="shared" si="6"/>
        <v>8.7302712538875032E-2</v>
      </c>
      <c r="N30" s="27">
        <f t="shared" si="0"/>
        <v>5.0879207728856279</v>
      </c>
      <c r="O30" s="152">
        <f t="shared" si="0"/>
        <v>5.2393051644850095</v>
      </c>
      <c r="P30" s="52">
        <f t="shared" si="7"/>
        <v>2.9753684924917471E-2</v>
      </c>
    </row>
    <row r="31" spans="1:16" ht="20.100000000000001" customHeight="1" x14ac:dyDescent="0.25">
      <c r="A31" s="8" t="s">
        <v>198</v>
      </c>
      <c r="B31" s="19">
        <v>6642.92</v>
      </c>
      <c r="C31" s="140">
        <v>10121.619999999999</v>
      </c>
      <c r="D31" s="247">
        <f t="shared" si="1"/>
        <v>4.9406000044594622E-3</v>
      </c>
      <c r="E31" s="215">
        <f t="shared" si="2"/>
        <v>7.5132042358722817E-3</v>
      </c>
      <c r="F31" s="52">
        <f t="shared" si="3"/>
        <v>0.52367031365724692</v>
      </c>
      <c r="H31" s="19">
        <v>1382.7129999999997</v>
      </c>
      <c r="I31" s="140">
        <v>2285.4589999999998</v>
      </c>
      <c r="J31" s="247">
        <f t="shared" si="4"/>
        <v>3.4664245157797436E-3</v>
      </c>
      <c r="K31" s="215">
        <f t="shared" si="5"/>
        <v>5.6468258428568107E-3</v>
      </c>
      <c r="L31" s="52">
        <f t="shared" si="6"/>
        <v>0.65288024340553696</v>
      </c>
      <c r="N31" s="27">
        <f t="shared" si="0"/>
        <v>2.0814837451000461</v>
      </c>
      <c r="O31" s="152">
        <f t="shared" si="0"/>
        <v>2.2579972375963533</v>
      </c>
      <c r="P31" s="52">
        <f t="shared" si="7"/>
        <v>8.4801763603406438E-2</v>
      </c>
    </row>
    <row r="32" spans="1:16" ht="20.100000000000001" customHeight="1" thickBot="1" x14ac:dyDescent="0.3">
      <c r="A32" s="8" t="s">
        <v>17</v>
      </c>
      <c r="B32" s="19">
        <f>B33-SUM(B7:B31)</f>
        <v>104162.97999999928</v>
      </c>
      <c r="C32" s="140">
        <f>C33-SUM(C7:C31)</f>
        <v>95674.419999999693</v>
      </c>
      <c r="D32" s="247">
        <f t="shared" si="1"/>
        <v>7.7470091383383718E-2</v>
      </c>
      <c r="E32" s="215">
        <f t="shared" si="2"/>
        <v>7.1018419739984462E-2</v>
      </c>
      <c r="F32" s="52">
        <f t="shared" si="3"/>
        <v>-8.1493060202383311E-2</v>
      </c>
      <c r="H32" s="19">
        <f>H33-SUM(H7:H31)</f>
        <v>29871.043000000005</v>
      </c>
      <c r="I32" s="140">
        <f>I33-SUM(I7:I31)</f>
        <v>27991.535000000265</v>
      </c>
      <c r="J32" s="247">
        <f t="shared" si="4"/>
        <v>7.4885906017453319E-2</v>
      </c>
      <c r="K32" s="215">
        <f t="shared" si="5"/>
        <v>6.9160428263745896E-2</v>
      </c>
      <c r="L32" s="52">
        <f t="shared" si="6"/>
        <v>-6.2920735643537437E-2</v>
      </c>
      <c r="N32" s="27">
        <f t="shared" si="0"/>
        <v>2.8677216224036806</v>
      </c>
      <c r="O32" s="152">
        <f t="shared" si="0"/>
        <v>2.9257073102716857</v>
      </c>
      <c r="P32" s="52">
        <f t="shared" si="7"/>
        <v>2.0220124371556836E-2</v>
      </c>
    </row>
    <row r="33" spans="1:16" ht="26.25" customHeight="1" thickBot="1" x14ac:dyDescent="0.3">
      <c r="A33" s="12" t="s">
        <v>18</v>
      </c>
      <c r="B33" s="17">
        <v>1344557.3399999994</v>
      </c>
      <c r="C33" s="145">
        <v>1347177.5399999998</v>
      </c>
      <c r="D33" s="243">
        <f>SUM(D7:D32)</f>
        <v>1</v>
      </c>
      <c r="E33" s="244">
        <f>SUM(E7:E32)</f>
        <v>1</v>
      </c>
      <c r="F33" s="57">
        <f t="shared" si="3"/>
        <v>1.948745451049652E-3</v>
      </c>
      <c r="G33" s="1"/>
      <c r="H33" s="17">
        <v>398887.38200000004</v>
      </c>
      <c r="I33" s="145">
        <v>404733.39600000007</v>
      </c>
      <c r="J33" s="243">
        <f>SUM(J7:J32)</f>
        <v>0.99999999999999978</v>
      </c>
      <c r="K33" s="244">
        <f>SUM(K7:K32)</f>
        <v>1.0000000000000007</v>
      </c>
      <c r="L33" s="57">
        <f t="shared" si="6"/>
        <v>1.4655800769351045E-2</v>
      </c>
      <c r="N33" s="29">
        <f t="shared" si="0"/>
        <v>2.9666818225840794</v>
      </c>
      <c r="O33" s="146">
        <f t="shared" si="0"/>
        <v>3.0043062921016346</v>
      </c>
      <c r="P33" s="57">
        <f t="shared" si="7"/>
        <v>1.2682340664622734E-2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F37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99247.8</v>
      </c>
      <c r="C39" s="147">
        <v>112288.38000000002</v>
      </c>
      <c r="D39" s="247">
        <f t="shared" ref="D39:D61" si="8">B39/$B$62</f>
        <v>0.18254599424146126</v>
      </c>
      <c r="E39" s="246">
        <f t="shared" ref="E39:E61" si="9">C39/$C$62</f>
        <v>0.20928140351065538</v>
      </c>
      <c r="F39" s="52">
        <f>(C39-B39)/B39</f>
        <v>0.1313941467720193</v>
      </c>
      <c r="H39" s="39">
        <v>23656.928999999993</v>
      </c>
      <c r="I39" s="147">
        <v>26888.398999999994</v>
      </c>
      <c r="J39" s="247">
        <f t="shared" ref="J39:J61" si="10">H39/$H$62</f>
        <v>0.16959593620047983</v>
      </c>
      <c r="K39" s="246">
        <f t="shared" ref="K39:K61" si="11">I39/$I$62</f>
        <v>0.19321090745040972</v>
      </c>
      <c r="L39" s="52">
        <f>(I39-H39)/H39</f>
        <v>0.13659718892507147</v>
      </c>
      <c r="N39" s="27">
        <f t="shared" ref="N39:O62" si="12">(H39/B39)*10</f>
        <v>2.3836225085090041</v>
      </c>
      <c r="O39" s="151">
        <f t="shared" si="12"/>
        <v>2.3945842837878675</v>
      </c>
      <c r="P39" s="61">
        <f t="shared" si="7"/>
        <v>4.5987882895602052E-3</v>
      </c>
    </row>
    <row r="40" spans="1:16" ht="20.100000000000001" customHeight="1" x14ac:dyDescent="0.25">
      <c r="A40" s="38" t="s">
        <v>169</v>
      </c>
      <c r="B40" s="19">
        <v>88270.000000000015</v>
      </c>
      <c r="C40" s="140">
        <v>83704.310000000012</v>
      </c>
      <c r="D40" s="247">
        <f t="shared" si="8"/>
        <v>0.16235458026972677</v>
      </c>
      <c r="E40" s="215">
        <f t="shared" si="9"/>
        <v>0.15600684128394218</v>
      </c>
      <c r="F40" s="52">
        <f t="shared" ref="F40:F62" si="13">(C40-B40)/B40</f>
        <v>-5.1724141837543917E-2</v>
      </c>
      <c r="H40" s="19">
        <v>23214.668000000001</v>
      </c>
      <c r="I40" s="140">
        <v>22315.974999999995</v>
      </c>
      <c r="J40" s="247">
        <f t="shared" si="10"/>
        <v>0.16642537808027924</v>
      </c>
      <c r="K40" s="215">
        <f t="shared" si="11"/>
        <v>0.16035502078017574</v>
      </c>
      <c r="L40" s="52">
        <f t="shared" ref="L40:L62" si="14">(I40-H40)/H40</f>
        <v>-3.8712291728660801E-2</v>
      </c>
      <c r="N40" s="27">
        <f t="shared" si="12"/>
        <v>2.6299612552396057</v>
      </c>
      <c r="O40" s="152">
        <f t="shared" si="12"/>
        <v>2.6660484985779096</v>
      </c>
      <c r="P40" s="52">
        <f t="shared" si="7"/>
        <v>1.3721587444076686E-2</v>
      </c>
    </row>
    <row r="41" spans="1:16" ht="20.100000000000001" customHeight="1" x14ac:dyDescent="0.25">
      <c r="A41" s="38" t="s">
        <v>174</v>
      </c>
      <c r="B41" s="19">
        <v>72635.820000000007</v>
      </c>
      <c r="C41" s="140">
        <v>66930.179999999964</v>
      </c>
      <c r="D41" s="247">
        <f t="shared" si="8"/>
        <v>0.1335987092856851</v>
      </c>
      <c r="E41" s="215">
        <f t="shared" si="9"/>
        <v>0.1247434686262353</v>
      </c>
      <c r="F41" s="52">
        <f t="shared" si="13"/>
        <v>-7.8551326329076243E-2</v>
      </c>
      <c r="H41" s="19">
        <v>17997.819999999996</v>
      </c>
      <c r="I41" s="140">
        <v>17001.291000000001</v>
      </c>
      <c r="J41" s="247">
        <f t="shared" si="10"/>
        <v>0.12902592439059696</v>
      </c>
      <c r="K41" s="215">
        <f t="shared" si="11"/>
        <v>0.12216550572380619</v>
      </c>
      <c r="L41" s="52">
        <f t="shared" si="14"/>
        <v>-5.536942807517773E-2</v>
      </c>
      <c r="N41" s="27">
        <f t="shared" si="12"/>
        <v>2.47781604172707</v>
      </c>
      <c r="O41" s="152">
        <f t="shared" si="12"/>
        <v>2.5401531864997242</v>
      </c>
      <c r="P41" s="52">
        <f t="shared" si="7"/>
        <v>2.5158100408940922E-2</v>
      </c>
    </row>
    <row r="42" spans="1:16" ht="20.100000000000001" customHeight="1" x14ac:dyDescent="0.25">
      <c r="A42" s="38" t="s">
        <v>163</v>
      </c>
      <c r="B42" s="19">
        <v>80341.199999999968</v>
      </c>
      <c r="C42" s="140">
        <v>64001.219999999994</v>
      </c>
      <c r="D42" s="247">
        <f t="shared" si="8"/>
        <v>0.14777117711981608</v>
      </c>
      <c r="E42" s="215">
        <f t="shared" si="9"/>
        <v>0.11928451677719658</v>
      </c>
      <c r="F42" s="52">
        <f t="shared" si="13"/>
        <v>-0.20338232438649137</v>
      </c>
      <c r="H42" s="19">
        <v>17012.395999999993</v>
      </c>
      <c r="I42" s="140">
        <v>15038.711000000001</v>
      </c>
      <c r="J42" s="247">
        <f t="shared" si="10"/>
        <v>0.12196144421929397</v>
      </c>
      <c r="K42" s="215">
        <f t="shared" si="11"/>
        <v>0.10806307207783027</v>
      </c>
      <c r="L42" s="52">
        <f t="shared" si="14"/>
        <v>-0.11601452258694149</v>
      </c>
      <c r="N42" s="27">
        <f t="shared" si="12"/>
        <v>2.117518284516537</v>
      </c>
      <c r="O42" s="152">
        <f t="shared" si="12"/>
        <v>2.3497538015681578</v>
      </c>
      <c r="P42" s="52">
        <f t="shared" si="7"/>
        <v>0.10967344119280834</v>
      </c>
    </row>
    <row r="43" spans="1:16" ht="20.100000000000001" customHeight="1" x14ac:dyDescent="0.25">
      <c r="A43" s="38" t="s">
        <v>167</v>
      </c>
      <c r="B43" s="19">
        <v>29886.900000000005</v>
      </c>
      <c r="C43" s="140">
        <v>46039.039999999979</v>
      </c>
      <c r="D43" s="247">
        <f t="shared" si="8"/>
        <v>5.4970829331180429E-2</v>
      </c>
      <c r="E43" s="215">
        <f t="shared" si="9"/>
        <v>8.5806874295302843E-2</v>
      </c>
      <c r="F43" s="52">
        <f t="shared" si="13"/>
        <v>0.54044213350999837</v>
      </c>
      <c r="H43" s="19">
        <v>8512.221000000005</v>
      </c>
      <c r="I43" s="140">
        <v>12423.539999999997</v>
      </c>
      <c r="J43" s="247">
        <f t="shared" si="10"/>
        <v>6.1023900846994383E-2</v>
      </c>
      <c r="K43" s="215">
        <f t="shared" si="11"/>
        <v>8.927134103992071E-2</v>
      </c>
      <c r="L43" s="52">
        <f t="shared" si="14"/>
        <v>0.45949453145072128</v>
      </c>
      <c r="N43" s="27">
        <f t="shared" si="12"/>
        <v>2.8481445047830336</v>
      </c>
      <c r="O43" s="152">
        <f t="shared" si="12"/>
        <v>2.6984793775022249</v>
      </c>
      <c r="P43" s="52">
        <f t="shared" si="7"/>
        <v>-5.2548291362839374E-2</v>
      </c>
    </row>
    <row r="44" spans="1:16" ht="20.100000000000001" customHeight="1" x14ac:dyDescent="0.25">
      <c r="A44" s="38" t="s">
        <v>180</v>
      </c>
      <c r="B44" s="19">
        <v>34908.130000000005</v>
      </c>
      <c r="C44" s="140">
        <v>39131.100000000028</v>
      </c>
      <c r="D44" s="247">
        <f t="shared" si="8"/>
        <v>6.4206353168132516E-2</v>
      </c>
      <c r="E44" s="215">
        <f t="shared" si="9"/>
        <v>7.293195902297113E-2</v>
      </c>
      <c r="F44" s="52">
        <f t="shared" si="13"/>
        <v>0.12097382472220719</v>
      </c>
      <c r="H44" s="19">
        <v>7986.8290000000006</v>
      </c>
      <c r="I44" s="140">
        <v>8886.5860000000048</v>
      </c>
      <c r="J44" s="247">
        <f t="shared" si="10"/>
        <v>5.7257378653338423E-2</v>
      </c>
      <c r="K44" s="215">
        <f t="shared" si="11"/>
        <v>6.3855990280273209E-2</v>
      </c>
      <c r="L44" s="52">
        <f t="shared" si="14"/>
        <v>0.11265509753620669</v>
      </c>
      <c r="N44" s="27">
        <f t="shared" si="12"/>
        <v>2.2879567023498537</v>
      </c>
      <c r="O44" s="152">
        <f t="shared" si="12"/>
        <v>2.2709778155993563</v>
      </c>
      <c r="P44" s="52">
        <f t="shared" si="7"/>
        <v>-7.4209825444070641E-3</v>
      </c>
    </row>
    <row r="45" spans="1:16" ht="20.100000000000001" customHeight="1" x14ac:dyDescent="0.25">
      <c r="A45" s="38" t="s">
        <v>176</v>
      </c>
      <c r="B45" s="19">
        <v>27806.460000000003</v>
      </c>
      <c r="C45" s="140">
        <v>30970.090000000004</v>
      </c>
      <c r="D45" s="247">
        <f t="shared" si="8"/>
        <v>5.1144286191083563E-2</v>
      </c>
      <c r="E45" s="215">
        <f t="shared" si="9"/>
        <v>5.7721590622745768E-2</v>
      </c>
      <c r="F45" s="52">
        <f t="shared" si="13"/>
        <v>0.11377320234218957</v>
      </c>
      <c r="H45" s="19">
        <v>8335.3120000000017</v>
      </c>
      <c r="I45" s="140">
        <v>7808.4550000000017</v>
      </c>
      <c r="J45" s="247">
        <f t="shared" si="10"/>
        <v>5.9755644621628391E-2</v>
      </c>
      <c r="K45" s="215">
        <f t="shared" si="11"/>
        <v>5.6108906905751051E-2</v>
      </c>
      <c r="L45" s="52">
        <f t="shared" si="14"/>
        <v>-6.3207831932385952E-2</v>
      </c>
      <c r="N45" s="27">
        <f t="shared" si="12"/>
        <v>2.997617100486722</v>
      </c>
      <c r="O45" s="152">
        <f t="shared" si="12"/>
        <v>2.5212890889241848</v>
      </c>
      <c r="P45" s="52">
        <f t="shared" si="7"/>
        <v>-0.15890221986163477</v>
      </c>
    </row>
    <row r="46" spans="1:16" ht="20.100000000000001" customHeight="1" x14ac:dyDescent="0.25">
      <c r="A46" s="38" t="s">
        <v>171</v>
      </c>
      <c r="B46" s="19">
        <v>35123.51999999999</v>
      </c>
      <c r="C46" s="140">
        <v>21772.179999999997</v>
      </c>
      <c r="D46" s="247">
        <f t="shared" si="8"/>
        <v>6.4602518944095966E-2</v>
      </c>
      <c r="E46" s="215">
        <f t="shared" si="9"/>
        <v>4.0578663508072869E-2</v>
      </c>
      <c r="F46" s="52">
        <f t="shared" si="13"/>
        <v>-0.38012534051256813</v>
      </c>
      <c r="H46" s="19">
        <v>10707.661000000002</v>
      </c>
      <c r="I46" s="140">
        <v>6809.9029999999993</v>
      </c>
      <c r="J46" s="247">
        <f t="shared" si="10"/>
        <v>7.6762955657193169E-2</v>
      </c>
      <c r="K46" s="215">
        <f t="shared" si="11"/>
        <v>4.8933651210667756E-2</v>
      </c>
      <c r="L46" s="52">
        <f t="shared" si="14"/>
        <v>-0.36401582007499134</v>
      </c>
      <c r="N46" s="27">
        <f t="shared" si="12"/>
        <v>3.0485728651342474</v>
      </c>
      <c r="O46" s="152">
        <f t="shared" si="12"/>
        <v>3.1278002478392155</v>
      </c>
      <c r="P46" s="52">
        <f t="shared" si="7"/>
        <v>2.5988351340088187E-2</v>
      </c>
    </row>
    <row r="47" spans="1:16" ht="20.100000000000001" customHeight="1" x14ac:dyDescent="0.25">
      <c r="A47" s="38" t="s">
        <v>181</v>
      </c>
      <c r="B47" s="19">
        <v>17921.019999999993</v>
      </c>
      <c r="C47" s="140">
        <v>13953.090000000002</v>
      </c>
      <c r="D47" s="247">
        <f t="shared" si="8"/>
        <v>3.2962044636970396E-2</v>
      </c>
      <c r="E47" s="215">
        <f t="shared" si="9"/>
        <v>2.6005560490858365E-2</v>
      </c>
      <c r="F47" s="52">
        <f t="shared" si="13"/>
        <v>-0.22141206248305023</v>
      </c>
      <c r="H47" s="19">
        <v>6170.4849999999997</v>
      </c>
      <c r="I47" s="140">
        <v>5227.9590000000017</v>
      </c>
      <c r="J47" s="247">
        <f t="shared" si="10"/>
        <v>4.4236053647792498E-2</v>
      </c>
      <c r="K47" s="215">
        <f t="shared" si="11"/>
        <v>3.7566338646772425E-2</v>
      </c>
      <c r="L47" s="52">
        <f t="shared" si="14"/>
        <v>-0.15274747446918646</v>
      </c>
      <c r="N47" s="27">
        <f t="shared" si="12"/>
        <v>3.4431550213101718</v>
      </c>
      <c r="O47" s="152">
        <f t="shared" si="12"/>
        <v>3.7468109214518082</v>
      </c>
      <c r="P47" s="52">
        <f t="shared" si="7"/>
        <v>8.819117880614355E-2</v>
      </c>
    </row>
    <row r="48" spans="1:16" ht="20.100000000000001" customHeight="1" x14ac:dyDescent="0.25">
      <c r="A48" s="38" t="s">
        <v>175</v>
      </c>
      <c r="B48" s="19">
        <v>10485.329999999996</v>
      </c>
      <c r="C48" s="140">
        <v>12892.41</v>
      </c>
      <c r="D48" s="247">
        <f t="shared" si="8"/>
        <v>1.9285616303835653E-2</v>
      </c>
      <c r="E48" s="215">
        <f t="shared" si="9"/>
        <v>2.4028680968011189E-2</v>
      </c>
      <c r="F48" s="52">
        <f t="shared" si="13"/>
        <v>0.22956645141354678</v>
      </c>
      <c r="H48" s="19">
        <v>3440.0609999999992</v>
      </c>
      <c r="I48" s="140">
        <v>4144.8710000000001</v>
      </c>
      <c r="J48" s="247">
        <f t="shared" si="10"/>
        <v>2.4661711834268889E-2</v>
      </c>
      <c r="K48" s="215">
        <f t="shared" si="11"/>
        <v>2.9783635952995467E-2</v>
      </c>
      <c r="L48" s="52">
        <f t="shared" si="14"/>
        <v>0.2048829948073598</v>
      </c>
      <c r="N48" s="27">
        <f t="shared" si="12"/>
        <v>3.2808323629299223</v>
      </c>
      <c r="O48" s="152">
        <f t="shared" si="12"/>
        <v>3.2149698931386759</v>
      </c>
      <c r="P48" s="52">
        <f t="shared" si="7"/>
        <v>-2.0074926879966662E-2</v>
      </c>
    </row>
    <row r="49" spans="1:16" ht="20.100000000000001" customHeight="1" x14ac:dyDescent="0.25">
      <c r="A49" s="38" t="s">
        <v>185</v>
      </c>
      <c r="B49" s="19">
        <v>11599.270000000004</v>
      </c>
      <c r="C49" s="140">
        <v>13372.509999999998</v>
      </c>
      <c r="D49" s="247">
        <f t="shared" si="8"/>
        <v>2.1334480710153324E-2</v>
      </c>
      <c r="E49" s="215">
        <f t="shared" si="9"/>
        <v>2.492348416871161E-2</v>
      </c>
      <c r="F49" s="52">
        <f t="shared" si="13"/>
        <v>0.15287513783194923</v>
      </c>
      <c r="H49" s="19">
        <v>3336.5810000000001</v>
      </c>
      <c r="I49" s="140">
        <v>4082.9739999999993</v>
      </c>
      <c r="J49" s="247">
        <f t="shared" si="10"/>
        <v>2.3919866285422482E-2</v>
      </c>
      <c r="K49" s="215">
        <f t="shared" si="11"/>
        <v>2.9338865123075167E-2</v>
      </c>
      <c r="L49" s="52">
        <f t="shared" si="14"/>
        <v>0.22369994913955307</v>
      </c>
      <c r="N49" s="27">
        <f t="shared" si="12"/>
        <v>2.8765439549213001</v>
      </c>
      <c r="O49" s="152">
        <f t="shared" si="12"/>
        <v>3.0532592609764357</v>
      </c>
      <c r="P49" s="52">
        <f t="shared" si="7"/>
        <v>6.1433202073204692E-2</v>
      </c>
    </row>
    <row r="50" spans="1:16" ht="20.100000000000001" customHeight="1" x14ac:dyDescent="0.25">
      <c r="A50" s="38" t="s">
        <v>187</v>
      </c>
      <c r="B50" s="19">
        <v>15360.820000000009</v>
      </c>
      <c r="C50" s="140">
        <v>13672.24</v>
      </c>
      <c r="D50" s="247">
        <f t="shared" si="8"/>
        <v>2.8253081269953836E-2</v>
      </c>
      <c r="E50" s="215">
        <f t="shared" si="9"/>
        <v>2.5482116460621505E-2</v>
      </c>
      <c r="F50" s="52">
        <f t="shared" si="13"/>
        <v>-0.10992772521258683</v>
      </c>
      <c r="H50" s="19">
        <v>3563.9759999999997</v>
      </c>
      <c r="I50" s="140">
        <v>3191.7580000000007</v>
      </c>
      <c r="J50" s="247">
        <f t="shared" si="10"/>
        <v>2.5550055390369624E-2</v>
      </c>
      <c r="K50" s="215">
        <f t="shared" si="11"/>
        <v>2.2934889486804517E-2</v>
      </c>
      <c r="L50" s="52">
        <f t="shared" si="14"/>
        <v>-0.10443897489769824</v>
      </c>
      <c r="N50" s="27">
        <f t="shared" si="12"/>
        <v>2.3201730115970358</v>
      </c>
      <c r="O50" s="152">
        <f t="shared" si="12"/>
        <v>2.3344806703217622</v>
      </c>
      <c r="P50" s="52">
        <f t="shared" si="7"/>
        <v>6.166634407525521E-3</v>
      </c>
    </row>
    <row r="51" spans="1:16" ht="20.100000000000001" customHeight="1" x14ac:dyDescent="0.25">
      <c r="A51" s="38" t="s">
        <v>190</v>
      </c>
      <c r="B51" s="19">
        <v>5548.8800000000019</v>
      </c>
      <c r="C51" s="140">
        <v>4807.1699999999973</v>
      </c>
      <c r="D51" s="247">
        <f t="shared" si="8"/>
        <v>1.0206027907183432E-2</v>
      </c>
      <c r="E51" s="215">
        <f t="shared" si="9"/>
        <v>8.9595315607395587E-3</v>
      </c>
      <c r="F51" s="52">
        <f t="shared" si="13"/>
        <v>-0.13366841596862869</v>
      </c>
      <c r="H51" s="19">
        <v>1229.8029999999999</v>
      </c>
      <c r="I51" s="140">
        <v>1209.8980000000006</v>
      </c>
      <c r="J51" s="247">
        <f t="shared" si="10"/>
        <v>8.8164271502509366E-3</v>
      </c>
      <c r="K51" s="215">
        <f t="shared" si="11"/>
        <v>8.693916305780645E-3</v>
      </c>
      <c r="L51" s="52">
        <f t="shared" si="14"/>
        <v>-1.6185519144122508E-2</v>
      </c>
      <c r="N51" s="27">
        <f t="shared" si="12"/>
        <v>2.2163085163132008</v>
      </c>
      <c r="O51" s="152">
        <f t="shared" si="12"/>
        <v>2.5168612718085721</v>
      </c>
      <c r="P51" s="52">
        <f t="shared" si="7"/>
        <v>0.13560961990767276</v>
      </c>
    </row>
    <row r="52" spans="1:16" ht="20.100000000000001" customHeight="1" x14ac:dyDescent="0.25">
      <c r="A52" s="38" t="s">
        <v>192</v>
      </c>
      <c r="B52" s="19">
        <v>4181.0100000000011</v>
      </c>
      <c r="C52" s="140">
        <v>4092.1699999999992</v>
      </c>
      <c r="D52" s="247">
        <f t="shared" si="8"/>
        <v>7.6901112909655645E-3</v>
      </c>
      <c r="E52" s="215">
        <f t="shared" si="9"/>
        <v>7.6269252526770656E-3</v>
      </c>
      <c r="F52" s="52">
        <f t="shared" si="13"/>
        <v>-2.1248454320846384E-2</v>
      </c>
      <c r="H52" s="19">
        <v>1057.2349999999994</v>
      </c>
      <c r="I52" s="140">
        <v>1075.7709999999995</v>
      </c>
      <c r="J52" s="247">
        <f t="shared" si="10"/>
        <v>7.5792914460247251E-3</v>
      </c>
      <c r="K52" s="215">
        <f t="shared" si="11"/>
        <v>7.7301252156677181E-3</v>
      </c>
      <c r="L52" s="52">
        <f t="shared" si="14"/>
        <v>1.7532525881190149E-2</v>
      </c>
      <c r="N52" s="27">
        <f t="shared" si="12"/>
        <v>2.5286593430773885</v>
      </c>
      <c r="O52" s="152">
        <f t="shared" si="12"/>
        <v>2.6288521737855457</v>
      </c>
      <c r="P52" s="52">
        <f t="shared" si="7"/>
        <v>3.9622905703945922E-2</v>
      </c>
    </row>
    <row r="53" spans="1:16" ht="20.100000000000001" customHeight="1" x14ac:dyDescent="0.25">
      <c r="A53" s="38" t="s">
        <v>189</v>
      </c>
      <c r="B53" s="19">
        <v>1444.6000000000004</v>
      </c>
      <c r="C53" s="140">
        <v>1945.0800000000004</v>
      </c>
      <c r="D53" s="247">
        <f t="shared" si="8"/>
        <v>2.6570457307992217E-3</v>
      </c>
      <c r="E53" s="215">
        <f t="shared" si="9"/>
        <v>3.6252110177429366E-3</v>
      </c>
      <c r="F53" s="52">
        <f t="shared" si="13"/>
        <v>0.34644884397064923</v>
      </c>
      <c r="H53" s="19">
        <v>588.19299999999998</v>
      </c>
      <c r="I53" s="140">
        <v>707.31499999999994</v>
      </c>
      <c r="J53" s="247">
        <f t="shared" si="10"/>
        <v>4.2167410022479618E-3</v>
      </c>
      <c r="K53" s="215">
        <f t="shared" si="11"/>
        <v>5.0825254788612207E-3</v>
      </c>
      <c r="L53" s="52">
        <f t="shared" si="14"/>
        <v>0.20252196132901948</v>
      </c>
      <c r="N53" s="27">
        <f t="shared" ref="N53:N54" si="15">(H53/B53)*10</f>
        <v>4.0716668974110473</v>
      </c>
      <c r="O53" s="152">
        <f t="shared" ref="O53:O54" si="16">(I53/C53)*10</f>
        <v>3.6364314064203009</v>
      </c>
      <c r="P53" s="52">
        <f t="shared" ref="P53:P54" si="17">(O53-N53)/N53</f>
        <v>-0.10689368800465701</v>
      </c>
    </row>
    <row r="54" spans="1:16" ht="20.100000000000001" customHeight="1" x14ac:dyDescent="0.25">
      <c r="A54" s="38" t="s">
        <v>186</v>
      </c>
      <c r="B54" s="19">
        <v>2432.4699999999993</v>
      </c>
      <c r="C54" s="140">
        <v>1789.5099999999998</v>
      </c>
      <c r="D54" s="247">
        <f t="shared" si="8"/>
        <v>4.4740302012994454E-3</v>
      </c>
      <c r="E54" s="215">
        <f t="shared" si="9"/>
        <v>3.3352619780991836E-3</v>
      </c>
      <c r="F54" s="52">
        <f t="shared" si="13"/>
        <v>-0.2643239176639382</v>
      </c>
      <c r="H54" s="19">
        <v>770.91300000000024</v>
      </c>
      <c r="I54" s="140">
        <v>656.05500000000018</v>
      </c>
      <c r="J54" s="247">
        <f t="shared" si="10"/>
        <v>5.5266561422287986E-3</v>
      </c>
      <c r="K54" s="215">
        <f t="shared" si="11"/>
        <v>4.7141885200148439E-3</v>
      </c>
      <c r="L54" s="52">
        <f t="shared" si="14"/>
        <v>-0.1489895746990906</v>
      </c>
      <c r="N54" s="27">
        <f t="shared" si="15"/>
        <v>3.1692600525391907</v>
      </c>
      <c r="O54" s="152">
        <f t="shared" si="16"/>
        <v>3.666115305307041</v>
      </c>
      <c r="P54" s="52">
        <f t="shared" si="17"/>
        <v>0.15677326711317774</v>
      </c>
    </row>
    <row r="55" spans="1:16" ht="20.100000000000001" customHeight="1" x14ac:dyDescent="0.25">
      <c r="A55" s="38" t="s">
        <v>193</v>
      </c>
      <c r="B55" s="19">
        <v>2896.27</v>
      </c>
      <c r="C55" s="140">
        <v>1666.4100000000005</v>
      </c>
      <c r="D55" s="247">
        <f t="shared" si="8"/>
        <v>5.3270952780990304E-3</v>
      </c>
      <c r="E55" s="215">
        <f t="shared" si="9"/>
        <v>3.1058300389068868E-3</v>
      </c>
      <c r="F55" s="52">
        <f t="shared" si="13"/>
        <v>-0.42463582469866396</v>
      </c>
      <c r="H55" s="19">
        <v>840.18700000000013</v>
      </c>
      <c r="I55" s="140">
        <v>545.34299999999996</v>
      </c>
      <c r="J55" s="247">
        <f t="shared" si="10"/>
        <v>6.023279726987075E-3</v>
      </c>
      <c r="K55" s="215">
        <f t="shared" si="11"/>
        <v>3.9186496712477672E-3</v>
      </c>
      <c r="L55" s="52">
        <f t="shared" si="14"/>
        <v>-0.35092663895061471</v>
      </c>
      <c r="N55" s="27">
        <f t="shared" ref="N55" si="18">(H55/B55)*10</f>
        <v>2.9009277449961508</v>
      </c>
      <c r="O55" s="152">
        <f t="shared" ref="O55" si="19">(I55/C55)*10</f>
        <v>3.2725619745440788</v>
      </c>
      <c r="P55" s="52">
        <f t="shared" ref="P55" si="20">(O55-N55)/N55</f>
        <v>0.12810875079152348</v>
      </c>
    </row>
    <row r="56" spans="1:16" ht="20.100000000000001" customHeight="1" x14ac:dyDescent="0.25">
      <c r="A56" s="38" t="s">
        <v>191</v>
      </c>
      <c r="B56" s="19">
        <v>1537.9599999999996</v>
      </c>
      <c r="C56" s="140">
        <v>1391.24</v>
      </c>
      <c r="D56" s="247">
        <f t="shared" si="8"/>
        <v>2.8287623232313226E-3</v>
      </c>
      <c r="E56" s="215">
        <f t="shared" si="9"/>
        <v>2.5929723077326803E-3</v>
      </c>
      <c r="F56" s="52">
        <f t="shared" si="13"/>
        <v>-9.5399100106634507E-2</v>
      </c>
      <c r="H56" s="19">
        <v>441.2730000000002</v>
      </c>
      <c r="I56" s="140">
        <v>391.40100000000001</v>
      </c>
      <c r="J56" s="247">
        <f t="shared" si="10"/>
        <v>3.1634751727493619E-3</v>
      </c>
      <c r="K56" s="215">
        <f t="shared" si="11"/>
        <v>2.8124747177025243E-3</v>
      </c>
      <c r="L56" s="52">
        <f t="shared" si="14"/>
        <v>-0.11301847155842339</v>
      </c>
      <c r="N56" s="27">
        <f t="shared" ref="N56" si="21">(H56/B56)*10</f>
        <v>2.8692098624151496</v>
      </c>
      <c r="O56" s="152">
        <f t="shared" ref="O56" si="22">(I56/C56)*10</f>
        <v>2.8133248037721748</v>
      </c>
      <c r="P56" s="52">
        <f t="shared" si="7"/>
        <v>-1.9477508207062202E-2</v>
      </c>
    </row>
    <row r="57" spans="1:16" ht="20.100000000000001" customHeight="1" x14ac:dyDescent="0.25">
      <c r="A57" s="38" t="s">
        <v>194</v>
      </c>
      <c r="B57" s="19">
        <v>825.53</v>
      </c>
      <c r="C57" s="140">
        <v>663.87000000000023</v>
      </c>
      <c r="D57" s="247">
        <f t="shared" si="8"/>
        <v>1.5183933006691684E-3</v>
      </c>
      <c r="E57" s="215">
        <f t="shared" si="9"/>
        <v>1.2373109786481809E-3</v>
      </c>
      <c r="F57" s="52">
        <f t="shared" si="13"/>
        <v>-0.19582571196685736</v>
      </c>
      <c r="H57" s="19">
        <v>135.46299999999999</v>
      </c>
      <c r="I57" s="140">
        <v>172.35100000000006</v>
      </c>
      <c r="J57" s="247">
        <f t="shared" si="10"/>
        <v>9.7113088116913251E-4</v>
      </c>
      <c r="K57" s="215">
        <f t="shared" si="11"/>
        <v>1.2384557782702341E-3</v>
      </c>
      <c r="L57" s="52">
        <f t="shared" si="14"/>
        <v>0.27231052021585278</v>
      </c>
      <c r="N57" s="27">
        <f t="shared" ref="N57" si="23">(H57/B57)*10</f>
        <v>1.6409215897665741</v>
      </c>
      <c r="O57" s="152">
        <f t="shared" ref="O57" si="24">(I57/C57)*10</f>
        <v>2.5961558738909725</v>
      </c>
      <c r="P57" s="52">
        <f t="shared" ref="P57" si="25">(O57-N57)/N57</f>
        <v>0.58213280273817547</v>
      </c>
    </row>
    <row r="58" spans="1:16" ht="20.100000000000001" customHeight="1" x14ac:dyDescent="0.25">
      <c r="A58" s="38" t="s">
        <v>188</v>
      </c>
      <c r="B58" s="19">
        <v>360.51000000000005</v>
      </c>
      <c r="C58" s="140">
        <v>387.3499999999998</v>
      </c>
      <c r="D58" s="247">
        <f t="shared" si="8"/>
        <v>6.6308428382280725E-4</v>
      </c>
      <c r="E58" s="215">
        <f t="shared" si="9"/>
        <v>7.219371376615489E-4</v>
      </c>
      <c r="F58" s="52">
        <f t="shared" si="13"/>
        <v>7.4450084602368155E-2</v>
      </c>
      <c r="H58" s="19">
        <v>145.48699999999999</v>
      </c>
      <c r="I58" s="140">
        <v>150.56899999999993</v>
      </c>
      <c r="J58" s="247">
        <f t="shared" si="10"/>
        <v>1.0429926881041583E-3</v>
      </c>
      <c r="K58" s="215">
        <f t="shared" si="11"/>
        <v>1.0819377205723826E-3</v>
      </c>
      <c r="L58" s="52">
        <f t="shared" si="14"/>
        <v>3.4930956030435278E-2</v>
      </c>
      <c r="N58" s="27">
        <f t="shared" si="12"/>
        <v>4.0355884718870483</v>
      </c>
      <c r="O58" s="152">
        <f t="shared" si="12"/>
        <v>3.8871563185749327</v>
      </c>
      <c r="P58" s="52">
        <f t="shared" si="7"/>
        <v>-3.6780795253562718E-2</v>
      </c>
    </row>
    <row r="59" spans="1:16" ht="20.100000000000001" customHeight="1" x14ac:dyDescent="0.25">
      <c r="A59" s="38" t="s">
        <v>220</v>
      </c>
      <c r="B59" s="19">
        <v>255.42000000000007</v>
      </c>
      <c r="C59" s="140">
        <v>357.63</v>
      </c>
      <c r="D59" s="247">
        <f t="shared" si="8"/>
        <v>4.6979275962947338E-4</v>
      </c>
      <c r="E59" s="215">
        <f t="shared" si="9"/>
        <v>6.665454460872592E-4</v>
      </c>
      <c r="F59" s="52">
        <f>(C59-B59)/B59</f>
        <v>0.40016443504815558</v>
      </c>
      <c r="H59" s="19">
        <v>86.228999999999985</v>
      </c>
      <c r="I59" s="140">
        <v>119.95800000000003</v>
      </c>
      <c r="J59" s="247">
        <f t="shared" si="10"/>
        <v>6.1817355847968174E-4</v>
      </c>
      <c r="K59" s="215">
        <f t="shared" si="11"/>
        <v>8.6197746604162856E-4</v>
      </c>
      <c r="L59" s="52">
        <f>(I59-H59)/H59</f>
        <v>0.39115610757401859</v>
      </c>
      <c r="N59" s="27">
        <f t="shared" si="12"/>
        <v>3.3759689922480609</v>
      </c>
      <c r="O59" s="152">
        <f t="shared" si="12"/>
        <v>3.3542488046304846</v>
      </c>
      <c r="P59" s="52">
        <f>(O59-N59)/N59</f>
        <v>-6.4337639556081442E-3</v>
      </c>
    </row>
    <row r="60" spans="1:16" ht="20.100000000000001" customHeight="1" x14ac:dyDescent="0.25">
      <c r="A60" s="38" t="s">
        <v>196</v>
      </c>
      <c r="B60" s="19">
        <v>164.59000000000003</v>
      </c>
      <c r="C60" s="140">
        <v>306.15000000000009</v>
      </c>
      <c r="D60" s="247">
        <f t="shared" si="8"/>
        <v>3.0272958385175401E-4</v>
      </c>
      <c r="E60" s="215">
        <f t="shared" si="9"/>
        <v>5.7059779190675973E-4</v>
      </c>
      <c r="F60" s="52">
        <f>(C60-B60)/B60</f>
        <v>0.86007655386110959</v>
      </c>
      <c r="H60" s="19">
        <v>54.052999999999983</v>
      </c>
      <c r="I60" s="140">
        <v>114.36499999999999</v>
      </c>
      <c r="J60" s="247">
        <f t="shared" si="10"/>
        <v>3.8750461395240844E-4</v>
      </c>
      <c r="K60" s="215">
        <f t="shared" si="11"/>
        <v>8.2178806668876459E-4</v>
      </c>
      <c r="L60" s="52">
        <f>(I60-H60)/H60</f>
        <v>1.1157937579782811</v>
      </c>
      <c r="N60" s="27">
        <f t="shared" si="12"/>
        <v>3.2840998845616367</v>
      </c>
      <c r="O60" s="152">
        <f t="shared" si="12"/>
        <v>3.735587130491588</v>
      </c>
      <c r="P60" s="52">
        <f>(O60-N60)/N60</f>
        <v>0.13747670953991584</v>
      </c>
    </row>
    <row r="61" spans="1:16" ht="20.100000000000001" customHeight="1" thickBot="1" x14ac:dyDescent="0.3">
      <c r="A61" s="8" t="s">
        <v>17</v>
      </c>
      <c r="B61" s="196">
        <f>B62-SUM(B39:B60)</f>
        <v>453.02999999991152</v>
      </c>
      <c r="C61" s="142">
        <f>C62-SUM(C39:C60)</f>
        <v>409.22999999998137</v>
      </c>
      <c r="D61" s="247">
        <f t="shared" si="8"/>
        <v>8.3325586835368678E-4</v>
      </c>
      <c r="E61" s="215">
        <f t="shared" si="9"/>
        <v>7.6271675447327312E-4</v>
      </c>
      <c r="F61" s="52">
        <f t="shared" si="13"/>
        <v>-9.6682338917817148E-2</v>
      </c>
      <c r="H61" s="196">
        <f>H62-SUM(H39:H60)</f>
        <v>206.17699999999604</v>
      </c>
      <c r="I61" s="142">
        <f>I62-SUM(I39:I60)</f>
        <v>202.60300000000279</v>
      </c>
      <c r="J61" s="247">
        <f t="shared" si="10"/>
        <v>1.4780777901478958E-3</v>
      </c>
      <c r="K61" s="215">
        <f t="shared" si="11"/>
        <v>1.4558363806701881E-3</v>
      </c>
      <c r="L61" s="52">
        <f t="shared" si="14"/>
        <v>-1.7334620253439115E-2</v>
      </c>
      <c r="N61" s="27">
        <f t="shared" si="12"/>
        <v>4.5510672582397707</v>
      </c>
      <c r="O61" s="152">
        <f t="shared" si="12"/>
        <v>4.9508344940500946</v>
      </c>
      <c r="P61" s="52">
        <f t="shared" si="7"/>
        <v>8.7840326922556417E-2</v>
      </c>
    </row>
    <row r="62" spans="1:16" ht="26.25" customHeight="1" thickBot="1" x14ac:dyDescent="0.3">
      <c r="A62" s="12" t="s">
        <v>18</v>
      </c>
      <c r="B62" s="17">
        <v>543686.54</v>
      </c>
      <c r="C62" s="145">
        <v>536542.55999999994</v>
      </c>
      <c r="D62" s="253">
        <f>SUM(D39:D61)</f>
        <v>0.99999999999999967</v>
      </c>
      <c r="E62" s="254">
        <f>SUM(E39:E61)</f>
        <v>0.99999999999999978</v>
      </c>
      <c r="F62" s="57">
        <f t="shared" si="13"/>
        <v>-1.3139887553589422E-2</v>
      </c>
      <c r="G62" s="1"/>
      <c r="H62" s="17">
        <v>139489.95199999999</v>
      </c>
      <c r="I62" s="145">
        <v>139166.05099999998</v>
      </c>
      <c r="J62" s="253">
        <f>SUM(J39:J61)</f>
        <v>1.0000000000000002</v>
      </c>
      <c r="K62" s="254">
        <f>SUM(K39:K61)</f>
        <v>1.0000000000000002</v>
      </c>
      <c r="L62" s="57">
        <f t="shared" si="14"/>
        <v>-2.3220382210756845E-3</v>
      </c>
      <c r="M62" s="1"/>
      <c r="N62" s="29">
        <f t="shared" si="12"/>
        <v>2.5656318804581768</v>
      </c>
      <c r="O62" s="146">
        <f t="shared" si="12"/>
        <v>2.5937560479824748</v>
      </c>
      <c r="P62" s="57">
        <f t="shared" si="7"/>
        <v>1.0961887298997683E-2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F66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166</v>
      </c>
      <c r="B68" s="39">
        <v>158428.96000000005</v>
      </c>
      <c r="C68" s="147">
        <v>173239.12000000017</v>
      </c>
      <c r="D68" s="247">
        <f>B68/$B$96</f>
        <v>0.19782087198084897</v>
      </c>
      <c r="E68" s="246">
        <f>C68/$C$96</f>
        <v>0.21370792560666479</v>
      </c>
      <c r="F68" s="61">
        <f t="shared" ref="F68:F87" si="26">(C68-B68)/B68</f>
        <v>9.3481393805779675E-2</v>
      </c>
      <c r="H68" s="19">
        <v>51618.944999999992</v>
      </c>
      <c r="I68" s="147">
        <v>57076.718000000023</v>
      </c>
      <c r="J68" s="245">
        <f>H68/$H$96</f>
        <v>0.19899559143666148</v>
      </c>
      <c r="K68" s="246">
        <f>I68/$I$96</f>
        <v>0.21492370607538364</v>
      </c>
      <c r="L68" s="61">
        <f t="shared" ref="L68:L87" si="27">(I68-H68)/H68</f>
        <v>0.10573197495609472</v>
      </c>
      <c r="N68" s="41">
        <f t="shared" ref="N68:O96" si="28">(H68/B68)*10</f>
        <v>3.2581760935626907</v>
      </c>
      <c r="O68" s="149">
        <f t="shared" si="28"/>
        <v>3.2946783613308566</v>
      </c>
      <c r="P68" s="61">
        <f t="shared" si="7"/>
        <v>1.1203282671027171E-2</v>
      </c>
    </row>
    <row r="69" spans="1:16" ht="20.100000000000001" customHeight="1" x14ac:dyDescent="0.25">
      <c r="A69" s="38" t="s">
        <v>164</v>
      </c>
      <c r="B69" s="19">
        <v>165621.59999999998</v>
      </c>
      <c r="C69" s="140">
        <v>158132.68000000002</v>
      </c>
      <c r="D69" s="247">
        <f t="shared" ref="D69:D95" si="29">B69/$B$96</f>
        <v>0.20680189613605593</v>
      </c>
      <c r="E69" s="215">
        <f t="shared" ref="E69:E95" si="30">C69/$C$96</f>
        <v>0.19507260838904342</v>
      </c>
      <c r="F69" s="52">
        <f t="shared" si="26"/>
        <v>-4.5217048983948689E-2</v>
      </c>
      <c r="H69" s="19">
        <v>51183.708999999981</v>
      </c>
      <c r="I69" s="140">
        <v>50147.469000000005</v>
      </c>
      <c r="J69" s="214">
        <f t="shared" ref="J69:J96" si="31">H69/$H$96</f>
        <v>0.19731771822103242</v>
      </c>
      <c r="K69" s="215">
        <f t="shared" ref="K69:K96" si="32">I69/$I$96</f>
        <v>0.1888314581749499</v>
      </c>
      <c r="L69" s="52">
        <f t="shared" si="27"/>
        <v>-2.0245504287310961E-2</v>
      </c>
      <c r="N69" s="40">
        <f t="shared" si="28"/>
        <v>3.090400587846029</v>
      </c>
      <c r="O69" s="143">
        <f t="shared" si="28"/>
        <v>3.1712274148518826</v>
      </c>
      <c r="P69" s="52">
        <f t="shared" si="7"/>
        <v>2.6154158565634023E-2</v>
      </c>
    </row>
    <row r="70" spans="1:16" ht="20.100000000000001" customHeight="1" x14ac:dyDescent="0.25">
      <c r="A70" s="38" t="s">
        <v>165</v>
      </c>
      <c r="B70" s="19">
        <v>118826.43999999999</v>
      </c>
      <c r="C70" s="140">
        <v>119745.07999999996</v>
      </c>
      <c r="D70" s="247">
        <f t="shared" si="29"/>
        <v>0.14837154757046955</v>
      </c>
      <c r="E70" s="215">
        <f t="shared" si="30"/>
        <v>0.14771763241699731</v>
      </c>
      <c r="F70" s="52">
        <f t="shared" si="26"/>
        <v>7.7309393431291085E-3</v>
      </c>
      <c r="H70" s="19">
        <v>33994.347000000002</v>
      </c>
      <c r="I70" s="140">
        <v>35440.915999999983</v>
      </c>
      <c r="J70" s="214">
        <f t="shared" si="31"/>
        <v>0.13105120972092901</v>
      </c>
      <c r="K70" s="215">
        <f t="shared" si="32"/>
        <v>0.13345359159274636</v>
      </c>
      <c r="L70" s="52">
        <f t="shared" si="27"/>
        <v>4.2553222157789387E-2</v>
      </c>
      <c r="N70" s="40">
        <f t="shared" si="28"/>
        <v>2.8608403146639763</v>
      </c>
      <c r="O70" s="143">
        <f t="shared" si="28"/>
        <v>2.9596970497660524</v>
      </c>
      <c r="P70" s="52">
        <f t="shared" si="7"/>
        <v>3.4555139130052245E-2</v>
      </c>
    </row>
    <row r="71" spans="1:16" ht="20.100000000000001" customHeight="1" x14ac:dyDescent="0.25">
      <c r="A71" s="38" t="s">
        <v>168</v>
      </c>
      <c r="B71" s="19">
        <v>91013.770000000019</v>
      </c>
      <c r="C71" s="140">
        <v>87467.719999999987</v>
      </c>
      <c r="D71" s="247">
        <f t="shared" si="29"/>
        <v>0.11364351153769127</v>
      </c>
      <c r="E71" s="215">
        <f t="shared" si="30"/>
        <v>0.10790025369988351</v>
      </c>
      <c r="F71" s="52">
        <f t="shared" si="26"/>
        <v>-3.8961686786516271E-2</v>
      </c>
      <c r="H71" s="19">
        <v>33735.988000000005</v>
      </c>
      <c r="I71" s="140">
        <v>32254.498999999993</v>
      </c>
      <c r="J71" s="214">
        <f t="shared" si="31"/>
        <v>0.13005521296028263</v>
      </c>
      <c r="K71" s="215">
        <f t="shared" si="32"/>
        <v>0.12145506443949267</v>
      </c>
      <c r="L71" s="52">
        <f t="shared" si="27"/>
        <v>-4.3914202245981714E-2</v>
      </c>
      <c r="N71" s="40">
        <f t="shared" si="28"/>
        <v>3.7066905370473058</v>
      </c>
      <c r="O71" s="143">
        <f t="shared" si="28"/>
        <v>3.6875888613536514</v>
      </c>
      <c r="P71" s="52">
        <f t="shared" si="7"/>
        <v>-5.1532965870062907E-3</v>
      </c>
    </row>
    <row r="72" spans="1:16" ht="20.100000000000001" customHeight="1" x14ac:dyDescent="0.25">
      <c r="A72" s="38" t="s">
        <v>173</v>
      </c>
      <c r="B72" s="19">
        <v>48865.049999999974</v>
      </c>
      <c r="C72" s="140">
        <v>47384.87999999999</v>
      </c>
      <c r="D72" s="247">
        <f t="shared" si="29"/>
        <v>6.1014897783762359E-2</v>
      </c>
      <c r="E72" s="215">
        <f t="shared" si="30"/>
        <v>5.8454028223652525E-2</v>
      </c>
      <c r="F72" s="52">
        <f t="shared" si="26"/>
        <v>-3.0290974837843907E-2</v>
      </c>
      <c r="H72" s="19">
        <v>19917.45</v>
      </c>
      <c r="I72" s="140">
        <v>20462.357</v>
      </c>
      <c r="J72" s="214">
        <f t="shared" si="31"/>
        <v>7.6783528657165187E-2</v>
      </c>
      <c r="K72" s="215">
        <f t="shared" si="32"/>
        <v>7.7051480105733608E-2</v>
      </c>
      <c r="L72" s="52">
        <f t="shared" si="27"/>
        <v>2.7358271264644782E-2</v>
      </c>
      <c r="N72" s="40">
        <f t="shared" si="28"/>
        <v>4.0760113823683826</v>
      </c>
      <c r="O72" s="143">
        <f t="shared" si="28"/>
        <v>4.3183304463364696</v>
      </c>
      <c r="P72" s="52">
        <f t="shared" ref="P72:P90" si="33">(O72-N72)/N72</f>
        <v>5.9450045948420918E-2</v>
      </c>
    </row>
    <row r="73" spans="1:16" ht="20.100000000000001" customHeight="1" x14ac:dyDescent="0.25">
      <c r="A73" s="38" t="s">
        <v>170</v>
      </c>
      <c r="B73" s="19">
        <v>35033.459999999985</v>
      </c>
      <c r="C73" s="140">
        <v>27246.479999999989</v>
      </c>
      <c r="D73" s="247">
        <f t="shared" si="29"/>
        <v>4.374420942803757E-2</v>
      </c>
      <c r="E73" s="215">
        <f t="shared" si="30"/>
        <v>3.3611280875148017E-2</v>
      </c>
      <c r="F73" s="52">
        <f t="shared" si="26"/>
        <v>-0.22227265020354825</v>
      </c>
      <c r="H73" s="19">
        <v>12901.580000000004</v>
      </c>
      <c r="I73" s="140">
        <v>10548.300999999998</v>
      </c>
      <c r="J73" s="214">
        <f t="shared" si="31"/>
        <v>4.9736730236687406E-2</v>
      </c>
      <c r="K73" s="215">
        <f t="shared" si="32"/>
        <v>3.9719872185339636E-2</v>
      </c>
      <c r="L73" s="52">
        <f t="shared" si="27"/>
        <v>-0.18240238792458019</v>
      </c>
      <c r="N73" s="40">
        <f t="shared" si="28"/>
        <v>3.6826451055647969</v>
      </c>
      <c r="O73" s="143">
        <f t="shared" si="28"/>
        <v>3.8714362369010606</v>
      </c>
      <c r="P73" s="52">
        <f t="shared" si="33"/>
        <v>5.1265089609363657E-2</v>
      </c>
    </row>
    <row r="74" spans="1:16" ht="20.100000000000001" customHeight="1" x14ac:dyDescent="0.25">
      <c r="A74" s="38" t="s">
        <v>179</v>
      </c>
      <c r="B74" s="19">
        <v>31417.37</v>
      </c>
      <c r="C74" s="140">
        <v>47589.26999999999</v>
      </c>
      <c r="D74" s="247">
        <f t="shared" si="29"/>
        <v>3.9229011720741981E-2</v>
      </c>
      <c r="E74" s="215">
        <f t="shared" si="30"/>
        <v>5.8706163901291304E-2</v>
      </c>
      <c r="F74" s="52">
        <f t="shared" si="26"/>
        <v>0.51474391395587826</v>
      </c>
      <c r="H74" s="19">
        <v>7121.2849999999989</v>
      </c>
      <c r="I74" s="140">
        <v>9360.2409999999963</v>
      </c>
      <c r="J74" s="214">
        <f t="shared" si="31"/>
        <v>2.7453182554661389E-2</v>
      </c>
      <c r="K74" s="215">
        <f t="shared" si="32"/>
        <v>3.5246204686799849E-2</v>
      </c>
      <c r="L74" s="52">
        <f t="shared" si="27"/>
        <v>0.31440336961657872</v>
      </c>
      <c r="N74" s="40">
        <f t="shared" si="28"/>
        <v>2.2666712713381161</v>
      </c>
      <c r="O74" s="143">
        <f t="shared" si="28"/>
        <v>1.9668805594202219</v>
      </c>
      <c r="P74" s="52">
        <f t="shared" si="33"/>
        <v>-0.13226033951580218</v>
      </c>
    </row>
    <row r="75" spans="1:16" ht="20.100000000000001" customHeight="1" x14ac:dyDescent="0.25">
      <c r="A75" s="38" t="s">
        <v>177</v>
      </c>
      <c r="B75" s="19">
        <v>28317.78000000001</v>
      </c>
      <c r="C75" s="140">
        <v>30941.219999999994</v>
      </c>
      <c r="D75" s="247">
        <f t="shared" si="29"/>
        <v>3.5358737014759452E-2</v>
      </c>
      <c r="E75" s="215">
        <f t="shared" si="30"/>
        <v>3.8169115278000952E-2</v>
      </c>
      <c r="F75" s="52">
        <f t="shared" si="26"/>
        <v>9.2642855478077143E-2</v>
      </c>
      <c r="H75" s="19">
        <v>7776.1129999999985</v>
      </c>
      <c r="I75" s="140">
        <v>8857.5649999999987</v>
      </c>
      <c r="J75" s="214">
        <f t="shared" si="31"/>
        <v>2.9977602322428555E-2</v>
      </c>
      <c r="K75" s="215">
        <f t="shared" si="32"/>
        <v>3.3353366544369357E-2</v>
      </c>
      <c r="L75" s="52">
        <f t="shared" si="27"/>
        <v>0.13907359628132981</v>
      </c>
      <c r="N75" s="40">
        <f t="shared" si="28"/>
        <v>2.7460178728699765</v>
      </c>
      <c r="O75" s="143">
        <f t="shared" si="28"/>
        <v>2.8627070942903998</v>
      </c>
      <c r="P75" s="52">
        <f t="shared" si="33"/>
        <v>4.2493977396609824E-2</v>
      </c>
    </row>
    <row r="76" spans="1:16" ht="20.100000000000001" customHeight="1" x14ac:dyDescent="0.25">
      <c r="A76" s="38" t="s">
        <v>183</v>
      </c>
      <c r="B76" s="19">
        <v>14289.009999999998</v>
      </c>
      <c r="C76" s="140">
        <v>12363.599999999999</v>
      </c>
      <c r="D76" s="247">
        <f t="shared" si="29"/>
        <v>1.7841841655358143E-2</v>
      </c>
      <c r="E76" s="215">
        <f t="shared" si="30"/>
        <v>1.525174746345143E-2</v>
      </c>
      <c r="F76" s="52">
        <f t="shared" si="26"/>
        <v>-0.13474761372551353</v>
      </c>
      <c r="H76" s="19">
        <v>5316.6609999999991</v>
      </c>
      <c r="I76" s="140">
        <v>5172.0050000000001</v>
      </c>
      <c r="J76" s="214">
        <f t="shared" si="31"/>
        <v>2.0496197668573659E-2</v>
      </c>
      <c r="K76" s="215">
        <f t="shared" si="32"/>
        <v>1.9475304842167241E-2</v>
      </c>
      <c r="L76" s="52">
        <f t="shared" si="27"/>
        <v>-2.7208054077549625E-2</v>
      </c>
      <c r="N76" s="40">
        <f t="shared" si="28"/>
        <v>3.7208043104455801</v>
      </c>
      <c r="O76" s="143">
        <f t="shared" si="28"/>
        <v>4.1832516419165948</v>
      </c>
      <c r="P76" s="52">
        <f t="shared" si="33"/>
        <v>0.12428692639727536</v>
      </c>
    </row>
    <row r="77" spans="1:16" ht="20.100000000000001" customHeight="1" x14ac:dyDescent="0.25">
      <c r="A77" s="38" t="s">
        <v>178</v>
      </c>
      <c r="B77" s="19">
        <v>2025.4999999999998</v>
      </c>
      <c r="C77" s="140">
        <v>2213.6699999999996</v>
      </c>
      <c r="D77" s="247">
        <f t="shared" si="29"/>
        <v>2.52912205064787E-3</v>
      </c>
      <c r="E77" s="215">
        <f t="shared" si="30"/>
        <v>2.7307851926153003E-3</v>
      </c>
      <c r="F77" s="52">
        <f t="shared" si="26"/>
        <v>9.2900518390520798E-2</v>
      </c>
      <c r="H77" s="19">
        <v>3729.9039999999995</v>
      </c>
      <c r="I77" s="140">
        <v>4400.7389999999996</v>
      </c>
      <c r="J77" s="214">
        <f t="shared" si="31"/>
        <v>1.4379109307289589E-2</v>
      </c>
      <c r="K77" s="215">
        <f t="shared" si="32"/>
        <v>1.6571084822194528E-2</v>
      </c>
      <c r="L77" s="52">
        <f t="shared" si="27"/>
        <v>0.17985315439753949</v>
      </c>
      <c r="N77" s="40">
        <f t="shared" si="28"/>
        <v>18.414732164897558</v>
      </c>
      <c r="O77" s="143">
        <f t="shared" si="28"/>
        <v>19.879833037444609</v>
      </c>
      <c r="P77" s="52">
        <f t="shared" si="33"/>
        <v>7.9561345743591569E-2</v>
      </c>
    </row>
    <row r="78" spans="1:16" ht="20.100000000000001" customHeight="1" x14ac:dyDescent="0.25">
      <c r="A78" s="38" t="s">
        <v>184</v>
      </c>
      <c r="B78" s="19">
        <v>10961.400000000001</v>
      </c>
      <c r="C78" s="140">
        <v>10666.38</v>
      </c>
      <c r="D78" s="247">
        <f t="shared" si="29"/>
        <v>1.3686851861748492E-2</v>
      </c>
      <c r="E78" s="215">
        <f t="shared" si="30"/>
        <v>1.3158055429584351E-2</v>
      </c>
      <c r="F78" s="52">
        <f t="shared" si="26"/>
        <v>-2.6914445235097909E-2</v>
      </c>
      <c r="H78" s="19">
        <v>3673.1219999999998</v>
      </c>
      <c r="I78" s="140">
        <v>3947.2869999999989</v>
      </c>
      <c r="J78" s="214">
        <f t="shared" si="31"/>
        <v>1.4160209682879279E-2</v>
      </c>
      <c r="K78" s="215">
        <f t="shared" si="32"/>
        <v>1.4863600793990683E-2</v>
      </c>
      <c r="L78" s="52">
        <f t="shared" si="27"/>
        <v>7.4640864093269726E-2</v>
      </c>
      <c r="N78" s="40">
        <f t="shared" si="28"/>
        <v>3.3509606437133939</v>
      </c>
      <c r="O78" s="143">
        <f t="shared" si="28"/>
        <v>3.7006810183023657</v>
      </c>
      <c r="P78" s="52">
        <f t="shared" si="33"/>
        <v>0.10436421425750511</v>
      </c>
    </row>
    <row r="79" spans="1:16" ht="20.100000000000001" customHeight="1" x14ac:dyDescent="0.25">
      <c r="A79" s="38" t="s">
        <v>197</v>
      </c>
      <c r="B79" s="19">
        <v>5364.8300000000008</v>
      </c>
      <c r="C79" s="140">
        <v>5664.65</v>
      </c>
      <c r="D79" s="247">
        <f t="shared" si="29"/>
        <v>6.6987459150714473E-3</v>
      </c>
      <c r="E79" s="215">
        <f t="shared" si="30"/>
        <v>6.9879170523828131E-3</v>
      </c>
      <c r="F79" s="52">
        <f t="shared" si="26"/>
        <v>5.5886207018675103E-2</v>
      </c>
      <c r="H79" s="19">
        <v>2729.5830000000005</v>
      </c>
      <c r="I79" s="140">
        <v>2967.8830000000007</v>
      </c>
      <c r="J79" s="214">
        <f t="shared" si="31"/>
        <v>1.0522783514084933E-2</v>
      </c>
      <c r="K79" s="215">
        <f t="shared" si="32"/>
        <v>1.1175632305244456E-2</v>
      </c>
      <c r="L79" s="52">
        <f t="shared" si="27"/>
        <v>8.7302712538875032E-2</v>
      </c>
      <c r="N79" s="40">
        <f t="shared" si="28"/>
        <v>5.0879207728856279</v>
      </c>
      <c r="O79" s="143">
        <f t="shared" si="28"/>
        <v>5.2393051644850095</v>
      </c>
      <c r="P79" s="52">
        <f t="shared" si="33"/>
        <v>2.9753684924917471E-2</v>
      </c>
    </row>
    <row r="80" spans="1:16" ht="20.100000000000001" customHeight="1" x14ac:dyDescent="0.25">
      <c r="A80" s="38" t="s">
        <v>198</v>
      </c>
      <c r="B80" s="19">
        <v>6642.92</v>
      </c>
      <c r="C80" s="140">
        <v>10121.619999999999</v>
      </c>
      <c r="D80" s="247">
        <f t="shared" si="29"/>
        <v>8.2946213047098254E-3</v>
      </c>
      <c r="E80" s="215">
        <f t="shared" si="30"/>
        <v>1.2486039030785472E-2</v>
      </c>
      <c r="F80" s="52">
        <f t="shared" si="26"/>
        <v>0.52367031365724692</v>
      </c>
      <c r="H80" s="19">
        <v>1382.7129999999997</v>
      </c>
      <c r="I80" s="140">
        <v>2285.4589999999998</v>
      </c>
      <c r="J80" s="214">
        <f t="shared" si="31"/>
        <v>5.3304807221875704E-3</v>
      </c>
      <c r="K80" s="215">
        <f t="shared" si="32"/>
        <v>8.6059488978209985E-3</v>
      </c>
      <c r="L80" s="52">
        <f t="shared" si="27"/>
        <v>0.65288024340553696</v>
      </c>
      <c r="N80" s="40">
        <f t="shared" si="28"/>
        <v>2.0814837451000461</v>
      </c>
      <c r="O80" s="143">
        <f t="shared" si="28"/>
        <v>2.2579972375963533</v>
      </c>
      <c r="P80" s="52">
        <f t="shared" si="33"/>
        <v>8.4801763603406438E-2</v>
      </c>
    </row>
    <row r="81" spans="1:16" ht="20.100000000000001" customHeight="1" x14ac:dyDescent="0.25">
      <c r="A81" s="38" t="s">
        <v>205</v>
      </c>
      <c r="B81" s="19">
        <v>11487.31</v>
      </c>
      <c r="C81" s="140">
        <v>9228.0500000000011</v>
      </c>
      <c r="D81" s="247">
        <f t="shared" si="29"/>
        <v>1.4343524573501746E-2</v>
      </c>
      <c r="E81" s="215">
        <f t="shared" si="30"/>
        <v>1.1383730319656329E-2</v>
      </c>
      <c r="F81" s="52">
        <f t="shared" si="26"/>
        <v>-0.19667441724825033</v>
      </c>
      <c r="H81" s="19">
        <v>2496.1709999999994</v>
      </c>
      <c r="I81" s="140">
        <v>2035.0070000000007</v>
      </c>
      <c r="J81" s="214">
        <f t="shared" si="31"/>
        <v>9.6229596415045408E-3</v>
      </c>
      <c r="K81" s="215">
        <f t="shared" si="32"/>
        <v>7.6628660801650898E-3</v>
      </c>
      <c r="L81" s="52">
        <f t="shared" si="27"/>
        <v>-0.18474856089586761</v>
      </c>
      <c r="N81" s="40">
        <f t="shared" si="28"/>
        <v>2.172981315904245</v>
      </c>
      <c r="O81" s="143">
        <f t="shared" si="28"/>
        <v>2.205240543776855</v>
      </c>
      <c r="P81" s="52">
        <f t="shared" si="33"/>
        <v>1.4845607569886473E-2</v>
      </c>
    </row>
    <row r="82" spans="1:16" ht="20.100000000000001" customHeight="1" x14ac:dyDescent="0.25">
      <c r="A82" s="38" t="s">
        <v>200</v>
      </c>
      <c r="B82" s="19">
        <v>7651.5800000000008</v>
      </c>
      <c r="C82" s="140">
        <v>5141.5800000000008</v>
      </c>
      <c r="D82" s="247">
        <f t="shared" si="29"/>
        <v>9.5540753889391435E-3</v>
      </c>
      <c r="E82" s="215">
        <f t="shared" si="30"/>
        <v>6.342657456010598E-3</v>
      </c>
      <c r="F82" s="52">
        <f t="shared" si="26"/>
        <v>-0.32803682376711735</v>
      </c>
      <c r="H82" s="19">
        <v>2312.5470000000005</v>
      </c>
      <c r="I82" s="140">
        <v>1769.8150000000003</v>
      </c>
      <c r="J82" s="214">
        <f t="shared" si="31"/>
        <v>8.9150729056953291E-3</v>
      </c>
      <c r="K82" s="215">
        <f t="shared" si="32"/>
        <v>6.6642794504723447E-3</v>
      </c>
      <c r="L82" s="52">
        <f t="shared" si="27"/>
        <v>-0.23469014900021495</v>
      </c>
      <c r="N82" s="40">
        <f t="shared" si="28"/>
        <v>3.0223130386142474</v>
      </c>
      <c r="O82" s="143">
        <f t="shared" si="28"/>
        <v>3.4421617479451845</v>
      </c>
      <c r="P82" s="52">
        <f t="shared" si="33"/>
        <v>0.13891635444998141</v>
      </c>
    </row>
    <row r="83" spans="1:16" ht="20.100000000000001" customHeight="1" x14ac:dyDescent="0.25">
      <c r="A83" s="38" t="s">
        <v>204</v>
      </c>
      <c r="B83" s="19">
        <v>3563.5499999999997</v>
      </c>
      <c r="C83" s="140">
        <v>4682.1200000000008</v>
      </c>
      <c r="D83" s="247">
        <f t="shared" si="29"/>
        <v>4.4495941168038594E-3</v>
      </c>
      <c r="E83" s="215">
        <f t="shared" si="30"/>
        <v>5.7758672096780246E-3</v>
      </c>
      <c r="F83" s="52">
        <f t="shared" si="26"/>
        <v>0.31389204585315239</v>
      </c>
      <c r="H83" s="19">
        <v>1234.3509999999999</v>
      </c>
      <c r="I83" s="140">
        <v>1604.058</v>
      </c>
      <c r="J83" s="214">
        <f t="shared" si="31"/>
        <v>4.7585321103605378E-3</v>
      </c>
      <c r="K83" s="215">
        <f t="shared" si="32"/>
        <v>6.040117620635924E-3</v>
      </c>
      <c r="L83" s="52">
        <f t="shared" si="27"/>
        <v>0.29951529184162379</v>
      </c>
      <c r="N83" s="40">
        <f t="shared" si="28"/>
        <v>3.4638239957345904</v>
      </c>
      <c r="O83" s="143">
        <f t="shared" si="28"/>
        <v>3.425922445387986</v>
      </c>
      <c r="P83" s="52">
        <f t="shared" si="33"/>
        <v>-1.0942112068418332E-2</v>
      </c>
    </row>
    <row r="84" spans="1:16" ht="20.100000000000001" customHeight="1" x14ac:dyDescent="0.25">
      <c r="A84" s="38" t="s">
        <v>201</v>
      </c>
      <c r="B84" s="19">
        <v>8634.68</v>
      </c>
      <c r="C84" s="140">
        <v>5717.2000000000007</v>
      </c>
      <c r="D84" s="247">
        <f t="shared" si="29"/>
        <v>1.078161421292923E-2</v>
      </c>
      <c r="E84" s="215">
        <f t="shared" si="30"/>
        <v>7.052742777026476E-3</v>
      </c>
      <c r="F84" s="52">
        <f t="shared" si="26"/>
        <v>-0.33787934237284989</v>
      </c>
      <c r="H84" s="19">
        <v>2199.4769999999994</v>
      </c>
      <c r="I84" s="140">
        <v>1551.5610000000004</v>
      </c>
      <c r="J84" s="214">
        <f t="shared" si="31"/>
        <v>8.4791780704997714E-3</v>
      </c>
      <c r="K84" s="215">
        <f t="shared" si="32"/>
        <v>5.8424389489603844E-3</v>
      </c>
      <c r="L84" s="52">
        <f t="shared" si="27"/>
        <v>-0.29457730178583325</v>
      </c>
      <c r="N84" s="40">
        <f t="shared" si="28"/>
        <v>2.547259423626584</v>
      </c>
      <c r="O84" s="143">
        <f t="shared" si="28"/>
        <v>2.7138476876792836</v>
      </c>
      <c r="P84" s="52">
        <f t="shared" si="33"/>
        <v>6.53990176687715E-2</v>
      </c>
    </row>
    <row r="85" spans="1:16" ht="20.100000000000001" customHeight="1" x14ac:dyDescent="0.25">
      <c r="A85" s="38" t="s">
        <v>209</v>
      </c>
      <c r="B85" s="19">
        <v>7972.82</v>
      </c>
      <c r="C85" s="140">
        <v>5168.9400000000005</v>
      </c>
      <c r="D85" s="247">
        <f t="shared" si="29"/>
        <v>9.955188777016219E-3</v>
      </c>
      <c r="E85" s="215">
        <f t="shared" si="30"/>
        <v>6.3764087752541856E-3</v>
      </c>
      <c r="F85" s="52">
        <f t="shared" si="26"/>
        <v>-0.35167983223000132</v>
      </c>
      <c r="H85" s="19">
        <v>2140.261</v>
      </c>
      <c r="I85" s="140">
        <v>1397.5889999999999</v>
      </c>
      <c r="J85" s="214">
        <f t="shared" si="31"/>
        <v>8.25089516114327E-3</v>
      </c>
      <c r="K85" s="215">
        <f t="shared" si="32"/>
        <v>5.2626538100909942E-3</v>
      </c>
      <c r="L85" s="52">
        <f t="shared" si="27"/>
        <v>-0.34700066954450887</v>
      </c>
      <c r="N85" s="40">
        <f t="shared" si="28"/>
        <v>2.6844466575189205</v>
      </c>
      <c r="O85" s="143">
        <f t="shared" si="28"/>
        <v>2.7038212863759297</v>
      </c>
      <c r="P85" s="52">
        <f t="shared" si="33"/>
        <v>7.2173640711922322E-3</v>
      </c>
    </row>
    <row r="86" spans="1:16" ht="20.100000000000001" customHeight="1" x14ac:dyDescent="0.25">
      <c r="A86" s="38" t="s">
        <v>207</v>
      </c>
      <c r="B86" s="19">
        <v>3238.24</v>
      </c>
      <c r="C86" s="140">
        <v>3570.4500000000007</v>
      </c>
      <c r="D86" s="247">
        <f t="shared" si="29"/>
        <v>4.0433987604492514E-3</v>
      </c>
      <c r="E86" s="215">
        <f t="shared" si="30"/>
        <v>4.4045101532628177E-3</v>
      </c>
      <c r="F86" s="52">
        <f t="shared" si="26"/>
        <v>0.10258967834379198</v>
      </c>
      <c r="H86" s="19">
        <v>1073.8949999999998</v>
      </c>
      <c r="I86" s="140">
        <v>1211.8390000000004</v>
      </c>
      <c r="J86" s="214">
        <f t="shared" si="31"/>
        <v>4.139960060514091E-3</v>
      </c>
      <c r="K86" s="215">
        <f t="shared" si="32"/>
        <v>4.563207874823616E-3</v>
      </c>
      <c r="L86" s="52">
        <f t="shared" si="27"/>
        <v>0.12845203674474756</v>
      </c>
      <c r="N86" s="40">
        <f t="shared" si="28"/>
        <v>3.3162921834082706</v>
      </c>
      <c r="O86" s="143">
        <f t="shared" si="28"/>
        <v>3.3940791776946888</v>
      </c>
      <c r="P86" s="52">
        <f t="shared" si="33"/>
        <v>2.3456013518831077E-2</v>
      </c>
    </row>
    <row r="87" spans="1:16" ht="20.100000000000001" customHeight="1" x14ac:dyDescent="0.25">
      <c r="A87" s="38" t="s">
        <v>211</v>
      </c>
      <c r="B87" s="19">
        <v>1444.1799999999996</v>
      </c>
      <c r="C87" s="140">
        <v>4155.8100000000013</v>
      </c>
      <c r="D87" s="247">
        <f t="shared" si="29"/>
        <v>1.8032621491506494E-3</v>
      </c>
      <c r="E87" s="215">
        <f t="shared" si="30"/>
        <v>5.1266107465532786E-3</v>
      </c>
      <c r="F87" s="52">
        <f t="shared" si="26"/>
        <v>1.8776260576936412</v>
      </c>
      <c r="H87" s="19">
        <v>275.45</v>
      </c>
      <c r="I87" s="140">
        <v>900.13</v>
      </c>
      <c r="J87" s="214">
        <f t="shared" si="31"/>
        <v>1.0618840749501643E-3</v>
      </c>
      <c r="K87" s="215">
        <f t="shared" si="32"/>
        <v>3.3894604022192553E-3</v>
      </c>
      <c r="L87" s="52">
        <f t="shared" si="27"/>
        <v>2.2678526048284628</v>
      </c>
      <c r="N87" s="40">
        <f t="shared" si="28"/>
        <v>1.9073107230400645</v>
      </c>
      <c r="O87" s="143">
        <f t="shared" si="28"/>
        <v>2.1659556139477014</v>
      </c>
      <c r="P87" s="52">
        <f t="shared" si="33"/>
        <v>0.13560710784207333</v>
      </c>
    </row>
    <row r="88" spans="1:16" ht="20.100000000000001" customHeight="1" x14ac:dyDescent="0.25">
      <c r="A88" s="38" t="s">
        <v>182</v>
      </c>
      <c r="B88" s="19">
        <v>3853.4499999999989</v>
      </c>
      <c r="C88" s="140">
        <v>3674.3200000000011</v>
      </c>
      <c r="D88" s="247">
        <f t="shared" si="29"/>
        <v>4.8115751005031017E-3</v>
      </c>
      <c r="E88" s="215">
        <f t="shared" si="30"/>
        <v>4.5326442735051991E-3</v>
      </c>
      <c r="F88" s="52">
        <f t="shared" ref="F88:F94" si="34">(C88-B88)/B88</f>
        <v>-4.6485616784958383E-2</v>
      </c>
      <c r="H88" s="19">
        <v>1042.2760000000001</v>
      </c>
      <c r="I88" s="140">
        <v>898.86699999999985</v>
      </c>
      <c r="J88" s="214">
        <f t="shared" si="31"/>
        <v>4.0180660232447176E-3</v>
      </c>
      <c r="K88" s="215">
        <f t="shared" si="32"/>
        <v>3.3847045464117571E-3</v>
      </c>
      <c r="L88" s="52">
        <f t="shared" ref="L88:L95" si="35">(I88-H88)/H88</f>
        <v>-0.13759215409354164</v>
      </c>
      <c r="N88" s="40">
        <f t="shared" si="28"/>
        <v>2.7047866197822739</v>
      </c>
      <c r="O88" s="143">
        <f t="shared" si="28"/>
        <v>2.4463492564610583</v>
      </c>
      <c r="P88" s="52">
        <f t="shared" si="33"/>
        <v>-9.5548152091205971E-2</v>
      </c>
    </row>
    <row r="89" spans="1:16" ht="20.100000000000001" customHeight="1" x14ac:dyDescent="0.25">
      <c r="A89" s="38" t="s">
        <v>203</v>
      </c>
      <c r="B89" s="19">
        <v>4595.9699999999993</v>
      </c>
      <c r="C89" s="140">
        <v>4038.7899999999995</v>
      </c>
      <c r="D89" s="247">
        <f t="shared" si="29"/>
        <v>5.7387159077344312E-3</v>
      </c>
      <c r="E89" s="215">
        <f t="shared" si="30"/>
        <v>4.9822547751393609E-3</v>
      </c>
      <c r="F89" s="52">
        <f t="shared" si="34"/>
        <v>-0.12123229699062438</v>
      </c>
      <c r="H89" s="19">
        <v>942.92300000000023</v>
      </c>
      <c r="I89" s="140">
        <v>890.64</v>
      </c>
      <c r="J89" s="214">
        <f t="shared" si="31"/>
        <v>3.6350514343954769E-3</v>
      </c>
      <c r="K89" s="215">
        <f t="shared" si="32"/>
        <v>3.3537255870069406E-3</v>
      </c>
      <c r="L89" s="52">
        <f t="shared" si="35"/>
        <v>-5.5447793722287218E-2</v>
      </c>
      <c r="N89" s="40">
        <f t="shared" si="28"/>
        <v>2.0516300149913955</v>
      </c>
      <c r="O89" s="143">
        <f t="shared" si="28"/>
        <v>2.2052149282334561</v>
      </c>
      <c r="P89" s="52">
        <f t="shared" si="33"/>
        <v>7.485994653997334E-2</v>
      </c>
    </row>
    <row r="90" spans="1:16" ht="20.100000000000001" customHeight="1" x14ac:dyDescent="0.25">
      <c r="A90" s="38" t="s">
        <v>199</v>
      </c>
      <c r="B90" s="19">
        <v>2979.2000000000012</v>
      </c>
      <c r="C90" s="140">
        <v>2244.7499999999995</v>
      </c>
      <c r="D90" s="247">
        <f t="shared" si="29"/>
        <v>3.7199508335177185E-3</v>
      </c>
      <c r="E90" s="215">
        <f t="shared" si="30"/>
        <v>2.7691255070192012E-3</v>
      </c>
      <c r="F90" s="52">
        <f t="shared" si="34"/>
        <v>-0.24652591299677812</v>
      </c>
      <c r="H90" s="19">
        <v>1040.4630000000002</v>
      </c>
      <c r="I90" s="140">
        <v>793.76600000000019</v>
      </c>
      <c r="J90" s="214">
        <f t="shared" si="31"/>
        <v>4.0110767481389472E-3</v>
      </c>
      <c r="K90" s="215">
        <f t="shared" si="32"/>
        <v>2.9889442920777777E-3</v>
      </c>
      <c r="L90" s="52">
        <f t="shared" si="35"/>
        <v>-0.23710309737107418</v>
      </c>
      <c r="N90" s="40">
        <f t="shared" si="28"/>
        <v>3.4924241407089145</v>
      </c>
      <c r="O90" s="143">
        <f t="shared" si="28"/>
        <v>3.5360997883951457</v>
      </c>
      <c r="P90" s="52">
        <f t="shared" si="33"/>
        <v>1.2505825732084667E-2</v>
      </c>
    </row>
    <row r="91" spans="1:16" ht="20.100000000000001" customHeight="1" x14ac:dyDescent="0.25">
      <c r="A91" s="38" t="s">
        <v>202</v>
      </c>
      <c r="B91" s="19">
        <v>5680.4800000000014</v>
      </c>
      <c r="C91" s="140">
        <v>2998.58</v>
      </c>
      <c r="D91" s="247">
        <f t="shared" si="29"/>
        <v>7.0928794007722624E-3</v>
      </c>
      <c r="E91" s="215">
        <f t="shared" si="30"/>
        <v>3.6990508354327375E-3</v>
      </c>
      <c r="F91" s="52">
        <f t="shared" si="34"/>
        <v>-0.47212559502013929</v>
      </c>
      <c r="H91" s="19">
        <v>1279.1719999999996</v>
      </c>
      <c r="I91" s="140">
        <v>670.90899999999999</v>
      </c>
      <c r="J91" s="214">
        <f t="shared" si="31"/>
        <v>4.9313210234966463E-3</v>
      </c>
      <c r="K91" s="215">
        <f t="shared" si="32"/>
        <v>2.5263234077216828E-3</v>
      </c>
      <c r="L91" s="52">
        <f t="shared" si="35"/>
        <v>-0.47551306626473983</v>
      </c>
      <c r="N91" s="40">
        <f t="shared" si="28"/>
        <v>2.2518730811480707</v>
      </c>
      <c r="O91" s="143">
        <f t="shared" si="28"/>
        <v>2.2374223799264987</v>
      </c>
      <c r="P91" s="52">
        <f t="shared" ref="P91:P93" si="36">(O91-N91)/N91</f>
        <v>-6.4171916892423629E-3</v>
      </c>
    </row>
    <row r="92" spans="1:16" ht="20.100000000000001" customHeight="1" x14ac:dyDescent="0.25">
      <c r="A92" s="38" t="s">
        <v>216</v>
      </c>
      <c r="B92" s="19">
        <v>1232.7299999999996</v>
      </c>
      <c r="C92" s="140">
        <v>1745.64</v>
      </c>
      <c r="D92" s="247">
        <f t="shared" si="29"/>
        <v>1.5392370404814359E-3</v>
      </c>
      <c r="E92" s="215">
        <f t="shared" si="30"/>
        <v>2.1534229870021158E-3</v>
      </c>
      <c r="F92" s="52">
        <f t="shared" si="34"/>
        <v>0.41607651310506011</v>
      </c>
      <c r="H92" s="19">
        <v>430.68599999999975</v>
      </c>
      <c r="I92" s="140">
        <v>600.51600000000019</v>
      </c>
      <c r="J92" s="214">
        <f t="shared" si="31"/>
        <v>1.6603325638191548E-3</v>
      </c>
      <c r="K92" s="215">
        <f t="shared" si="32"/>
        <v>2.2612569327753757E-3</v>
      </c>
      <c r="L92" s="52">
        <f t="shared" si="35"/>
        <v>0.39432440339365693</v>
      </c>
      <c r="N92" s="40">
        <f t="shared" si="28"/>
        <v>3.4937577571731024</v>
      </c>
      <c r="O92" s="143">
        <f t="shared" si="28"/>
        <v>3.4400907403588379</v>
      </c>
      <c r="P92" s="52">
        <f t="shared" si="36"/>
        <v>-1.5360829383227774E-2</v>
      </c>
    </row>
    <row r="93" spans="1:16" ht="20.100000000000001" customHeight="1" x14ac:dyDescent="0.25">
      <c r="A93" s="38" t="s">
        <v>208</v>
      </c>
      <c r="B93" s="19">
        <v>948.88999999999987</v>
      </c>
      <c r="C93" s="140">
        <v>959.45999999999992</v>
      </c>
      <c r="D93" s="247">
        <f t="shared" si="29"/>
        <v>1.1848228203600382E-3</v>
      </c>
      <c r="E93" s="215">
        <f t="shared" si="30"/>
        <v>1.1835906711057547E-3</v>
      </c>
      <c r="F93" s="52">
        <f t="shared" si="34"/>
        <v>1.1139331218581766E-2</v>
      </c>
      <c r="H93" s="19">
        <v>801.67399999999998</v>
      </c>
      <c r="I93" s="140">
        <v>588.27399999999977</v>
      </c>
      <c r="J93" s="214">
        <f t="shared" si="31"/>
        <v>3.0905240657164569E-3</v>
      </c>
      <c r="K93" s="215">
        <f t="shared" si="32"/>
        <v>2.2151593977038087E-3</v>
      </c>
      <c r="L93" s="52">
        <f t="shared" si="35"/>
        <v>-0.26619299116598544</v>
      </c>
      <c r="N93" s="40">
        <f t="shared" si="28"/>
        <v>8.4485451422188049</v>
      </c>
      <c r="O93" s="143">
        <f t="shared" si="28"/>
        <v>6.1313030246180125</v>
      </c>
      <c r="P93" s="52">
        <f t="shared" si="36"/>
        <v>-0.27427705937453573</v>
      </c>
    </row>
    <row r="94" spans="1:16" ht="20.100000000000001" customHeight="1" x14ac:dyDescent="0.25">
      <c r="A94" s="38" t="s">
        <v>210</v>
      </c>
      <c r="B94" s="19">
        <v>7.37</v>
      </c>
      <c r="C94" s="140">
        <v>3037.6800000000003</v>
      </c>
      <c r="D94" s="247">
        <f t="shared" si="29"/>
        <v>9.2024830971487555E-6</v>
      </c>
      <c r="E94" s="215">
        <f t="shared" si="30"/>
        <v>3.7472846286500006E-3</v>
      </c>
      <c r="F94" s="52">
        <f t="shared" si="34"/>
        <v>411.16824966078701</v>
      </c>
      <c r="H94" s="19">
        <v>2.9930000000000003</v>
      </c>
      <c r="I94" s="140">
        <v>579.43000000000018</v>
      </c>
      <c r="J94" s="214">
        <f t="shared" si="31"/>
        <v>1.1538279311402586E-5</v>
      </c>
      <c r="K94" s="215">
        <f t="shared" si="32"/>
        <v>2.181857110481712E-3</v>
      </c>
      <c r="L94" s="52">
        <f t="shared" si="35"/>
        <v>192.5950551286335</v>
      </c>
      <c r="N94" s="40">
        <f t="shared" ref="N94" si="37">(H94/B94)*10</f>
        <v>4.0610583446404345</v>
      </c>
      <c r="O94" s="143">
        <f t="shared" ref="O94" si="38">(I94/C94)*10</f>
        <v>1.9074754417845203</v>
      </c>
      <c r="P94" s="52">
        <f t="shared" ref="P94" si="39">(O94-N94)/N94</f>
        <v>-0.53030090190605028</v>
      </c>
    </row>
    <row r="95" spans="1:16" ht="20.100000000000001" customHeight="1" thickBot="1" x14ac:dyDescent="0.3">
      <c r="A95" s="8" t="s">
        <v>17</v>
      </c>
      <c r="B95" s="19">
        <f>B96-SUM(B68:B94)</f>
        <v>20772.259999999893</v>
      </c>
      <c r="C95" s="140">
        <f>C96-SUM(C68:C94)</f>
        <v>21495.239999999874</v>
      </c>
      <c r="D95" s="247">
        <f t="shared" si="29"/>
        <v>2.5937092474841009E-2</v>
      </c>
      <c r="E95" s="215">
        <f t="shared" si="30"/>
        <v>2.6516546325202839E-2</v>
      </c>
      <c r="F95" s="52">
        <f>(C95-B95)/B95</f>
        <v>3.4805071763976819E-2</v>
      </c>
      <c r="H95" s="19">
        <f>H96-SUM(H68:H94)</f>
        <v>7043.6909999999625</v>
      </c>
      <c r="I95" s="140">
        <f>I96-SUM(I68:I94)</f>
        <v>7153.5050000000338</v>
      </c>
      <c r="J95" s="214">
        <f t="shared" si="31"/>
        <v>2.7154050832346191E-2</v>
      </c>
      <c r="K95" s="215">
        <f t="shared" si="32"/>
        <v>2.6936689072220198E-2</v>
      </c>
      <c r="L95" s="52">
        <f t="shared" si="35"/>
        <v>1.5590405655227044E-2</v>
      </c>
      <c r="N95" s="40">
        <f t="shared" si="28"/>
        <v>3.3909122069529261</v>
      </c>
      <c r="O95" s="143">
        <f t="shared" si="28"/>
        <v>3.3279484202084166</v>
      </c>
      <c r="P95" s="52">
        <f>(O95-N95)/N95</f>
        <v>-1.8568391896258703E-2</v>
      </c>
    </row>
    <row r="96" spans="1:16" ht="26.25" customHeight="1" thickBot="1" x14ac:dyDescent="0.3">
      <c r="A96" s="12" t="s">
        <v>18</v>
      </c>
      <c r="B96" s="17">
        <v>800870.79999999981</v>
      </c>
      <c r="C96" s="145">
        <v>810634.97999999986</v>
      </c>
      <c r="D96" s="243">
        <f>SUM(D68:D95)</f>
        <v>1.0000000000000002</v>
      </c>
      <c r="E96" s="244">
        <f>SUM(E68:E95)</f>
        <v>1.0000000000000004</v>
      </c>
      <c r="F96" s="57">
        <f>(C96-B96)/B96</f>
        <v>1.2191954058007924E-2</v>
      </c>
      <c r="G96" s="1"/>
      <c r="H96" s="17">
        <v>259397.43</v>
      </c>
      <c r="I96" s="145">
        <v>265567.34500000009</v>
      </c>
      <c r="J96" s="255">
        <f t="shared" si="31"/>
        <v>1</v>
      </c>
      <c r="K96" s="244">
        <f t="shared" si="32"/>
        <v>1</v>
      </c>
      <c r="L96" s="57">
        <f>(I96-H96)/H96</f>
        <v>2.3785567189312923E-2</v>
      </c>
      <c r="M96" s="1"/>
      <c r="N96" s="37">
        <f t="shared" si="28"/>
        <v>3.2389422863213397</v>
      </c>
      <c r="O96" s="150">
        <f t="shared" si="28"/>
        <v>3.2760410240377258</v>
      </c>
      <c r="P96" s="57">
        <f>(O96-N96)/N96</f>
        <v>1.145396689316169E-2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104</v>
      </c>
      <c r="H4" s="345"/>
      <c r="I4" s="130" t="s">
        <v>0</v>
      </c>
      <c r="K4" s="349" t="s">
        <v>19</v>
      </c>
      <c r="L4" s="345"/>
      <c r="M4" s="343" t="s">
        <v>104</v>
      </c>
      <c r="N4" s="344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159</v>
      </c>
      <c r="F5" s="351"/>
      <c r="G5" s="352" t="str">
        <f>E5</f>
        <v>jan-nov</v>
      </c>
      <c r="H5" s="352"/>
      <c r="I5" s="131" t="s">
        <v>151</v>
      </c>
      <c r="K5" s="353" t="str">
        <f>E5</f>
        <v>jan-nov</v>
      </c>
      <c r="L5" s="352"/>
      <c r="M5" s="354" t="str">
        <f>E5</f>
        <v>jan-nov</v>
      </c>
      <c r="N5" s="342"/>
      <c r="O5" s="131" t="str">
        <f>I5</f>
        <v>2023/2022</v>
      </c>
      <c r="Q5" s="353" t="str">
        <f>E5</f>
        <v>jan-nov</v>
      </c>
      <c r="R5" s="351"/>
      <c r="S5" s="131" t="str">
        <f>O5</f>
        <v>2023/2022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277428.45999999996</v>
      </c>
      <c r="F7" s="145">
        <v>270419.17999999993</v>
      </c>
      <c r="G7" s="243">
        <f>E7/E15</f>
        <v>0.42710769340951704</v>
      </c>
      <c r="H7" s="244">
        <f>F7/F15</f>
        <v>0.41087923758863887</v>
      </c>
      <c r="I7" s="164">
        <f t="shared" ref="I7:I18" si="0">(F7-E7)/E7</f>
        <v>-2.5265180075613111E-2</v>
      </c>
      <c r="J7" s="1"/>
      <c r="K7" s="17">
        <v>76551.48</v>
      </c>
      <c r="L7" s="145">
        <v>75521.499000000156</v>
      </c>
      <c r="M7" s="243">
        <f>K7/K15</f>
        <v>0.34379467658494772</v>
      </c>
      <c r="N7" s="244">
        <f>L7/L15</f>
        <v>0.3314336008386512</v>
      </c>
      <c r="O7" s="164">
        <f t="shared" ref="O7:O18" si="1">(L7-K7)/K7</f>
        <v>-1.3454749666496842E-2</v>
      </c>
      <c r="P7" s="1"/>
      <c r="Q7" s="187">
        <f t="shared" ref="Q7:Q18" si="2">(K7/E7)*10</f>
        <v>2.7593232503975984</v>
      </c>
      <c r="R7" s="188">
        <f t="shared" ref="R7:R18" si="3">(L7/F7)*10</f>
        <v>2.7927567489850453</v>
      </c>
      <c r="S7" s="55">
        <f>(R7-Q7)/Q7</f>
        <v>1.2116557414079488E-2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254366.24999999994</v>
      </c>
      <c r="F8" s="181">
        <v>255391.94999999992</v>
      </c>
      <c r="G8" s="245">
        <f>E8/E7</f>
        <v>0.91687150626146996</v>
      </c>
      <c r="H8" s="246">
        <f>F8/F7</f>
        <v>0.94442986625430925</v>
      </c>
      <c r="I8" s="206">
        <f t="shared" si="0"/>
        <v>4.0323745779952446E-3</v>
      </c>
      <c r="K8" s="180">
        <v>73365.846000000005</v>
      </c>
      <c r="L8" s="181">
        <v>73039.824000000153</v>
      </c>
      <c r="M8" s="250">
        <f>K8/K7</f>
        <v>0.95838572944638056</v>
      </c>
      <c r="N8" s="246">
        <f>L8/L7</f>
        <v>0.96713948964386953</v>
      </c>
      <c r="O8" s="207">
        <f t="shared" si="1"/>
        <v>-4.4437843734515328E-3</v>
      </c>
      <c r="Q8" s="189">
        <f t="shared" si="2"/>
        <v>2.8842602349957991</v>
      </c>
      <c r="R8" s="190">
        <f t="shared" si="3"/>
        <v>2.8599109721351894</v>
      </c>
      <c r="S8" s="182">
        <f t="shared" ref="S8:S18" si="4">(R8-Q8)/Q8</f>
        <v>-8.4421171727748559E-3</v>
      </c>
    </row>
    <row r="9" spans="1:19" ht="24" customHeight="1" x14ac:dyDescent="0.25">
      <c r="A9" s="8"/>
      <c r="B9" t="s">
        <v>37</v>
      </c>
      <c r="E9" s="19">
        <v>23049.949999999997</v>
      </c>
      <c r="F9" s="140">
        <v>15000.700000000004</v>
      </c>
      <c r="G9" s="247">
        <f>E9/E7</f>
        <v>8.3084302165682647E-2</v>
      </c>
      <c r="H9" s="215">
        <f>F9/F7</f>
        <v>5.5472026799282537E-2</v>
      </c>
      <c r="I9" s="182">
        <f t="shared" si="0"/>
        <v>-0.34920900045336295</v>
      </c>
      <c r="K9" s="19">
        <v>3162.0480000000011</v>
      </c>
      <c r="L9" s="140">
        <v>2429.2060000000006</v>
      </c>
      <c r="M9" s="247">
        <f>K9/K7</f>
        <v>4.1306164165604654E-2</v>
      </c>
      <c r="N9" s="215">
        <f>L9/L7</f>
        <v>3.2165754548913225E-2</v>
      </c>
      <c r="O9" s="182">
        <f t="shared" si="1"/>
        <v>-0.23176182018742292</v>
      </c>
      <c r="Q9" s="189">
        <f t="shared" si="2"/>
        <v>1.3718242338920481</v>
      </c>
      <c r="R9" s="190">
        <f t="shared" si="3"/>
        <v>1.6193950948955715</v>
      </c>
      <c r="S9" s="182">
        <f t="shared" si="4"/>
        <v>0.18046835366155614</v>
      </c>
    </row>
    <row r="10" spans="1:19" ht="24" customHeight="1" thickBot="1" x14ac:dyDescent="0.3">
      <c r="A10" s="8"/>
      <c r="B10" t="s">
        <v>36</v>
      </c>
      <c r="E10" s="19">
        <v>12.260000000000002</v>
      </c>
      <c r="F10" s="140">
        <v>26.53</v>
      </c>
      <c r="G10" s="247">
        <f>E10/E7</f>
        <v>4.4191572847284674E-5</v>
      </c>
      <c r="H10" s="215">
        <f>F10/F7</f>
        <v>9.8106946408165309E-5</v>
      </c>
      <c r="I10" s="186">
        <f t="shared" si="0"/>
        <v>1.1639477977161499</v>
      </c>
      <c r="K10" s="19">
        <v>23.586000000000002</v>
      </c>
      <c r="L10" s="140">
        <v>52.469000000000001</v>
      </c>
      <c r="M10" s="247">
        <f>K10/K7</f>
        <v>3.0810638801496721E-4</v>
      </c>
      <c r="N10" s="215">
        <f>L10/L7</f>
        <v>6.947558072172256E-4</v>
      </c>
      <c r="O10" s="209">
        <f t="shared" si="1"/>
        <v>1.2245823793775967</v>
      </c>
      <c r="Q10" s="189">
        <f t="shared" si="2"/>
        <v>19.238172920065253</v>
      </c>
      <c r="R10" s="190">
        <f t="shared" si="3"/>
        <v>19.777233320768943</v>
      </c>
      <c r="S10" s="182">
        <f t="shared" si="4"/>
        <v>2.8020353229149655E-2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372123.08000000066</v>
      </c>
      <c r="F11" s="145">
        <v>387728.4099999998</v>
      </c>
      <c r="G11" s="243">
        <f>E11/E15</f>
        <v>0.57289230659048274</v>
      </c>
      <c r="H11" s="244">
        <f>F11/F15</f>
        <v>0.58912076241136124</v>
      </c>
      <c r="I11" s="164">
        <f t="shared" si="0"/>
        <v>4.19359368948551E-2</v>
      </c>
      <c r="J11" s="1"/>
      <c r="K11" s="17">
        <v>146114.7949999999</v>
      </c>
      <c r="L11" s="145">
        <v>152341.63500000004</v>
      </c>
      <c r="M11" s="243">
        <f>K11/K15</f>
        <v>0.65620532341505222</v>
      </c>
      <c r="N11" s="244">
        <f>L11/L15</f>
        <v>0.66856639916134875</v>
      </c>
      <c r="O11" s="164">
        <f t="shared" si="1"/>
        <v>4.2616081417355074E-2</v>
      </c>
      <c r="Q11" s="191">
        <f t="shared" si="2"/>
        <v>3.9265179413219853</v>
      </c>
      <c r="R11" s="192">
        <f t="shared" si="3"/>
        <v>3.929081054442209</v>
      </c>
      <c r="S11" s="57">
        <f t="shared" si="4"/>
        <v>6.5277000093389955E-4</v>
      </c>
    </row>
    <row r="12" spans="1:19" s="3" customFormat="1" ht="24" customHeight="1" x14ac:dyDescent="0.25">
      <c r="A12" s="46"/>
      <c r="B12" s="3" t="s">
        <v>33</v>
      </c>
      <c r="E12" s="31">
        <v>364701.96000000066</v>
      </c>
      <c r="F12" s="141">
        <v>380116.9699999998</v>
      </c>
      <c r="G12" s="247">
        <f>E12/E11</f>
        <v>0.98005735091733637</v>
      </c>
      <c r="H12" s="215">
        <f>F12/F11</f>
        <v>0.98036914550574206</v>
      </c>
      <c r="I12" s="206">
        <f t="shared" si="0"/>
        <v>4.2267417482481057E-2</v>
      </c>
      <c r="K12" s="31">
        <v>144234.12699999989</v>
      </c>
      <c r="L12" s="141">
        <v>150238.31600000002</v>
      </c>
      <c r="M12" s="247">
        <f>K12/K11</f>
        <v>0.98712883250460703</v>
      </c>
      <c r="N12" s="215">
        <f>L12/L11</f>
        <v>0.9861934066809771</v>
      </c>
      <c r="O12" s="206">
        <f t="shared" si="1"/>
        <v>4.1628074609555712E-2</v>
      </c>
      <c r="Q12" s="189">
        <f t="shared" si="2"/>
        <v>3.9548492418302228</v>
      </c>
      <c r="R12" s="190">
        <f t="shared" si="3"/>
        <v>3.9524232764456713</v>
      </c>
      <c r="S12" s="182">
        <f t="shared" si="4"/>
        <v>-6.1341538860501413E-4</v>
      </c>
    </row>
    <row r="13" spans="1:19" ht="24" customHeight="1" x14ac:dyDescent="0.25">
      <c r="A13" s="8"/>
      <c r="B13" s="3" t="s">
        <v>37</v>
      </c>
      <c r="D13" s="3"/>
      <c r="E13" s="19">
        <v>7395.5600000000013</v>
      </c>
      <c r="F13" s="140">
        <v>7508.8500000000013</v>
      </c>
      <c r="G13" s="247">
        <f>E13/E11</f>
        <v>1.987396213102393E-2</v>
      </c>
      <c r="H13" s="215">
        <f>F13/F11</f>
        <v>1.9366262069885478E-2</v>
      </c>
      <c r="I13" s="182">
        <f t="shared" si="0"/>
        <v>1.5318650649849361E-2</v>
      </c>
      <c r="K13" s="19">
        <v>1848.6719999999998</v>
      </c>
      <c r="L13" s="140">
        <v>2063.7949999999996</v>
      </c>
      <c r="M13" s="247">
        <f>K13/K11</f>
        <v>1.2652188986064013E-2</v>
      </c>
      <c r="N13" s="215">
        <f>L13/L11</f>
        <v>1.3547150127409353E-2</v>
      </c>
      <c r="O13" s="182">
        <f t="shared" si="1"/>
        <v>0.11636623478908094</v>
      </c>
      <c r="Q13" s="189">
        <f t="shared" si="2"/>
        <v>2.4997052285425303</v>
      </c>
      <c r="R13" s="190">
        <f t="shared" si="3"/>
        <v>2.7484834561883638</v>
      </c>
      <c r="S13" s="182">
        <f t="shared" si="4"/>
        <v>9.9523025677265661E-2</v>
      </c>
    </row>
    <row r="14" spans="1:19" ht="24" customHeight="1" thickBot="1" x14ac:dyDescent="0.3">
      <c r="A14" s="8"/>
      <c r="B14" t="s">
        <v>36</v>
      </c>
      <c r="E14" s="19">
        <v>25.559999999999995</v>
      </c>
      <c r="F14" s="140">
        <v>102.59</v>
      </c>
      <c r="G14" s="247">
        <f>E14/E11</f>
        <v>6.8686951639763789E-5</v>
      </c>
      <c r="H14" s="215">
        <f>F14/F11</f>
        <v>2.6459242437251387E-4</v>
      </c>
      <c r="I14" s="182">
        <f t="shared" si="0"/>
        <v>3.0136932707355251</v>
      </c>
      <c r="K14" s="19">
        <v>31.995999999999995</v>
      </c>
      <c r="L14" s="140">
        <v>39.524000000000008</v>
      </c>
      <c r="M14" s="247">
        <f>K14/K11</f>
        <v>2.1897850932891511E-4</v>
      </c>
      <c r="N14" s="215">
        <f>L14/L11</f>
        <v>2.5944319161337609E-4</v>
      </c>
      <c r="O14" s="182">
        <f t="shared" si="1"/>
        <v>0.23527940992624122</v>
      </c>
      <c r="Q14" s="189">
        <f t="shared" ref="Q14" si="5">(K14/E14)*10</f>
        <v>12.517996870109547</v>
      </c>
      <c r="R14" s="190">
        <f t="shared" ref="R14" si="6">(L14/F14)*10</f>
        <v>3.8526172141534269</v>
      </c>
      <c r="S14" s="182">
        <f t="shared" ref="S14" si="7">(R14-Q14)/Q14</f>
        <v>-0.69223372923564941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649551.54000000074</v>
      </c>
      <c r="F15" s="145">
        <v>658147.58999999962</v>
      </c>
      <c r="G15" s="243">
        <f>G7+G11</f>
        <v>0.99999999999999978</v>
      </c>
      <c r="H15" s="244">
        <f>H7+H11</f>
        <v>1</v>
      </c>
      <c r="I15" s="164">
        <f t="shared" si="0"/>
        <v>1.3233822831054905E-2</v>
      </c>
      <c r="J15" s="1"/>
      <c r="K15" s="17">
        <v>222666.27499999991</v>
      </c>
      <c r="L15" s="145">
        <v>227863.13400000019</v>
      </c>
      <c r="M15" s="243">
        <f>M7+M11</f>
        <v>1</v>
      </c>
      <c r="N15" s="244">
        <f>N7+N11</f>
        <v>1</v>
      </c>
      <c r="O15" s="164">
        <f t="shared" si="1"/>
        <v>2.3339228179032903E-2</v>
      </c>
      <c r="Q15" s="191">
        <f t="shared" si="2"/>
        <v>3.4280001091214358</v>
      </c>
      <c r="R15" s="192">
        <f t="shared" si="3"/>
        <v>3.4621889901625309</v>
      </c>
      <c r="S15" s="57">
        <f t="shared" si="4"/>
        <v>9.9734188893761053E-3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619068.21000000066</v>
      </c>
      <c r="F16" s="181">
        <f t="shared" ref="F16:F17" si="8">F8+F12</f>
        <v>635508.91999999969</v>
      </c>
      <c r="G16" s="245">
        <f>E16/E15</f>
        <v>0.95307019055023712</v>
      </c>
      <c r="H16" s="246">
        <f>F16/F15</f>
        <v>0.96560244184742827</v>
      </c>
      <c r="I16" s="207">
        <f t="shared" si="0"/>
        <v>2.6557186646684723E-2</v>
      </c>
      <c r="J16" s="3"/>
      <c r="K16" s="180">
        <f t="shared" ref="K16:L18" si="9">K8+K12</f>
        <v>217599.97299999988</v>
      </c>
      <c r="L16" s="181">
        <f t="shared" si="9"/>
        <v>223278.14000000019</v>
      </c>
      <c r="M16" s="250">
        <f>K16/K15</f>
        <v>0.97724710668465609</v>
      </c>
      <c r="N16" s="246">
        <f>L16/L15</f>
        <v>0.97987829834728768</v>
      </c>
      <c r="O16" s="207">
        <f t="shared" si="1"/>
        <v>2.6094520701067873E-2</v>
      </c>
      <c r="P16" s="3"/>
      <c r="Q16" s="189">
        <f t="shared" si="2"/>
        <v>3.514959571256286</v>
      </c>
      <c r="R16" s="190">
        <f t="shared" si="3"/>
        <v>3.5133753905452703</v>
      </c>
      <c r="S16" s="182">
        <f t="shared" si="4"/>
        <v>-4.5069670899501498E-4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30445.51</v>
      </c>
      <c r="F17" s="140">
        <f t="shared" si="8"/>
        <v>22509.550000000007</v>
      </c>
      <c r="G17" s="248">
        <f>E17/E15</f>
        <v>4.6871584662858262E-2</v>
      </c>
      <c r="H17" s="215">
        <f>F17/F15</f>
        <v>3.4201371154454915E-2</v>
      </c>
      <c r="I17" s="182">
        <f t="shared" si="0"/>
        <v>-0.26066109583974756</v>
      </c>
      <c r="K17" s="19">
        <f t="shared" si="9"/>
        <v>5010.7200000000012</v>
      </c>
      <c r="L17" s="140">
        <f t="shared" si="9"/>
        <v>4493.0010000000002</v>
      </c>
      <c r="M17" s="247">
        <f>K17/K15</f>
        <v>2.2503273115787308E-2</v>
      </c>
      <c r="N17" s="215">
        <f>L17/L15</f>
        <v>1.9717981233418815E-2</v>
      </c>
      <c r="O17" s="182">
        <f t="shared" si="1"/>
        <v>-0.10332227703803062</v>
      </c>
      <c r="Q17" s="189">
        <f t="shared" si="2"/>
        <v>1.6457993313299732</v>
      </c>
      <c r="R17" s="190">
        <f t="shared" si="3"/>
        <v>1.9960421243427784</v>
      </c>
      <c r="S17" s="182">
        <f t="shared" si="4"/>
        <v>0.21281014419283628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37.819999999999993</v>
      </c>
      <c r="F18" s="142">
        <f>F10+F14</f>
        <v>129.12</v>
      </c>
      <c r="G18" s="249">
        <f>E18/E15</f>
        <v>5.8224786904515612E-5</v>
      </c>
      <c r="H18" s="221">
        <f>F18/F15</f>
        <v>1.9618699811694225E-4</v>
      </c>
      <c r="I18" s="208">
        <f t="shared" si="0"/>
        <v>2.4140666314119521</v>
      </c>
      <c r="K18" s="21">
        <f t="shared" si="9"/>
        <v>55.581999999999994</v>
      </c>
      <c r="L18" s="142">
        <f t="shared" si="9"/>
        <v>91.993000000000009</v>
      </c>
      <c r="M18" s="249">
        <f>K18/K15</f>
        <v>2.4962019955648883E-4</v>
      </c>
      <c r="N18" s="221">
        <f>L18/L15</f>
        <v>4.0372041929345151E-4</v>
      </c>
      <c r="O18" s="208">
        <f t="shared" si="1"/>
        <v>0.65508617897880639</v>
      </c>
      <c r="Q18" s="193">
        <f t="shared" si="2"/>
        <v>14.696456901110524</v>
      </c>
      <c r="R18" s="194">
        <f t="shared" si="3"/>
        <v>7.1246127633209424</v>
      </c>
      <c r="S18" s="186">
        <f t="shared" si="4"/>
        <v>-0.51521561888957212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63310.320000000014</v>
      </c>
      <c r="C7" s="147">
        <v>72280.260000000009</v>
      </c>
      <c r="D7" s="247">
        <f>B7/$B$33</f>
        <v>9.7467739049621901E-2</v>
      </c>
      <c r="E7" s="246">
        <f>C7/$C$33</f>
        <v>0.10982378587757183</v>
      </c>
      <c r="F7" s="52">
        <f>(C7-B7)/B7</f>
        <v>0.14168211438514278</v>
      </c>
      <c r="H7" s="39">
        <v>27792.886999999984</v>
      </c>
      <c r="I7" s="147">
        <v>31025.93600000002</v>
      </c>
      <c r="J7" s="247">
        <f>H7/$H$33</f>
        <v>0.12481857434404911</v>
      </c>
      <c r="K7" s="246">
        <f>I7/$I$33</f>
        <v>0.13616040232291382</v>
      </c>
      <c r="L7" s="52">
        <f t="shared" ref="L7:L33" si="0">(I7-H7)/H7</f>
        <v>0.11632649029947977</v>
      </c>
      <c r="N7" s="27">
        <f t="shared" ref="N7:N33" si="1">(H7/B7)*10</f>
        <v>4.3899457466018141</v>
      </c>
      <c r="O7" s="151">
        <f t="shared" ref="O7:O33" si="2">(I7/C7)*10</f>
        <v>4.2924494184165933</v>
      </c>
      <c r="P7" s="61">
        <f>(O7-N7)/N7</f>
        <v>-2.2209005261782822E-2</v>
      </c>
    </row>
    <row r="8" spans="1:16" ht="20.100000000000001" customHeight="1" x14ac:dyDescent="0.25">
      <c r="A8" s="8" t="s">
        <v>164</v>
      </c>
      <c r="B8" s="19">
        <v>89805.460000000021</v>
      </c>
      <c r="C8" s="140">
        <v>83777.779999999984</v>
      </c>
      <c r="D8" s="247">
        <f t="shared" ref="D8:D32" si="3">B8/$B$33</f>
        <v>0.13825763541411981</v>
      </c>
      <c r="E8" s="215">
        <f t="shared" ref="E8:E32" si="4">C8/$C$33</f>
        <v>0.12729330209960946</v>
      </c>
      <c r="F8" s="52">
        <f t="shared" ref="F8:F33" si="5">(C8-B8)/B8</f>
        <v>-6.7119304327376478E-2</v>
      </c>
      <c r="H8" s="19">
        <v>31549.727999999999</v>
      </c>
      <c r="I8" s="140">
        <v>30877.765999999992</v>
      </c>
      <c r="J8" s="247">
        <f t="shared" ref="J8:J32" si="6">H8/$H$33</f>
        <v>0.14169064444087906</v>
      </c>
      <c r="K8" s="215">
        <f t="shared" ref="K8:K32" si="7">I8/$I$33</f>
        <v>0.13551014355836954</v>
      </c>
      <c r="L8" s="52">
        <f t="shared" si="0"/>
        <v>-2.1298503746213178E-2</v>
      </c>
      <c r="N8" s="27">
        <f t="shared" si="1"/>
        <v>3.51311913551804</v>
      </c>
      <c r="O8" s="152">
        <f t="shared" si="2"/>
        <v>3.6856748889741411</v>
      </c>
      <c r="P8" s="52">
        <f t="shared" ref="P8:P71" si="8">(O8-N8)/N8</f>
        <v>4.9117535386586378E-2</v>
      </c>
    </row>
    <row r="9" spans="1:16" ht="20.100000000000001" customHeight="1" x14ac:dyDescent="0.25">
      <c r="A9" s="8" t="s">
        <v>168</v>
      </c>
      <c r="B9" s="19">
        <v>57197.859999999993</v>
      </c>
      <c r="C9" s="140">
        <v>53292.210000000006</v>
      </c>
      <c r="D9" s="247">
        <f t="shared" si="3"/>
        <v>8.805746192211325E-2</v>
      </c>
      <c r="E9" s="215">
        <f t="shared" si="4"/>
        <v>8.0973038281580506E-2</v>
      </c>
      <c r="F9" s="52">
        <f t="shared" si="5"/>
        <v>-6.8283149054877007E-2</v>
      </c>
      <c r="H9" s="19">
        <v>23245.532000000003</v>
      </c>
      <c r="I9" s="140">
        <v>22160.317999999999</v>
      </c>
      <c r="J9" s="247">
        <f t="shared" si="6"/>
        <v>0.10439628542759789</v>
      </c>
      <c r="K9" s="215">
        <f t="shared" si="7"/>
        <v>9.725275699929592E-2</v>
      </c>
      <c r="L9" s="52">
        <f t="shared" si="0"/>
        <v>-4.6684842489300889E-2</v>
      </c>
      <c r="N9" s="27">
        <f t="shared" si="1"/>
        <v>4.0640562426636251</v>
      </c>
      <c r="O9" s="152">
        <f t="shared" si="2"/>
        <v>4.1582659079066149</v>
      </c>
      <c r="P9" s="52">
        <f t="shared" si="8"/>
        <v>2.3181191306851548E-2</v>
      </c>
    </row>
    <row r="10" spans="1:16" ht="20.100000000000001" customHeight="1" x14ac:dyDescent="0.25">
      <c r="A10" s="8" t="s">
        <v>169</v>
      </c>
      <c r="B10" s="19">
        <v>65434.939999999995</v>
      </c>
      <c r="C10" s="140">
        <v>63139.119999999995</v>
      </c>
      <c r="D10" s="247">
        <f t="shared" si="3"/>
        <v>0.10073864192516582</v>
      </c>
      <c r="E10" s="215">
        <f t="shared" si="4"/>
        <v>9.5934591206206399E-2</v>
      </c>
      <c r="F10" s="52">
        <f t="shared" si="5"/>
        <v>-3.5085536870668788E-2</v>
      </c>
      <c r="H10" s="19">
        <v>17162.865000000002</v>
      </c>
      <c r="I10" s="140">
        <v>16797.917000000005</v>
      </c>
      <c r="J10" s="247">
        <f t="shared" si="6"/>
        <v>7.7078870610288883E-2</v>
      </c>
      <c r="K10" s="215">
        <f t="shared" si="7"/>
        <v>7.3719327497707501E-2</v>
      </c>
      <c r="L10" s="52">
        <f t="shared" si="0"/>
        <v>-2.1263815802314862E-2</v>
      </c>
      <c r="N10" s="27">
        <f t="shared" si="1"/>
        <v>2.6228900034140783</v>
      </c>
      <c r="O10" s="152">
        <f t="shared" si="2"/>
        <v>2.660461058057193</v>
      </c>
      <c r="P10" s="52">
        <f t="shared" si="8"/>
        <v>1.4324296708672666E-2</v>
      </c>
    </row>
    <row r="11" spans="1:16" ht="20.100000000000001" customHeight="1" x14ac:dyDescent="0.25">
      <c r="A11" s="8" t="s">
        <v>165</v>
      </c>
      <c r="B11" s="19">
        <v>43380.260000000024</v>
      </c>
      <c r="C11" s="140">
        <v>45109.44000000001</v>
      </c>
      <c r="D11" s="247">
        <f t="shared" si="3"/>
        <v>6.6784939036554428E-2</v>
      </c>
      <c r="E11" s="215">
        <f t="shared" si="4"/>
        <v>6.8540006353286137E-2</v>
      </c>
      <c r="F11" s="52">
        <f t="shared" si="5"/>
        <v>3.9860987462960913E-2</v>
      </c>
      <c r="H11" s="19">
        <v>15222.273000000001</v>
      </c>
      <c r="I11" s="140">
        <v>16634.371999999999</v>
      </c>
      <c r="J11" s="247">
        <f t="shared" si="6"/>
        <v>6.8363621747388553E-2</v>
      </c>
      <c r="K11" s="215">
        <f t="shared" si="7"/>
        <v>7.3001594018275912E-2</v>
      </c>
      <c r="L11" s="52">
        <f t="shared" si="0"/>
        <v>9.2765318293792143E-2</v>
      </c>
      <c r="N11" s="27">
        <f t="shared" si="1"/>
        <v>3.5090322188018219</v>
      </c>
      <c r="O11" s="152">
        <f t="shared" si="2"/>
        <v>3.6875589677016594</v>
      </c>
      <c r="P11" s="52">
        <f t="shared" si="8"/>
        <v>5.0876349308869091E-2</v>
      </c>
    </row>
    <row r="12" spans="1:16" ht="20.100000000000001" customHeight="1" x14ac:dyDescent="0.25">
      <c r="A12" s="8" t="s">
        <v>173</v>
      </c>
      <c r="B12" s="19">
        <v>28888.100000000009</v>
      </c>
      <c r="C12" s="140">
        <v>28661.260000000006</v>
      </c>
      <c r="D12" s="247">
        <f t="shared" si="3"/>
        <v>4.4473915033747778E-2</v>
      </c>
      <c r="E12" s="215">
        <f t="shared" si="4"/>
        <v>4.3548377955771253E-2</v>
      </c>
      <c r="F12" s="52">
        <f t="shared" si="5"/>
        <v>-7.8523682762107472E-3</v>
      </c>
      <c r="H12" s="19">
        <v>13123.032000000003</v>
      </c>
      <c r="I12" s="140">
        <v>13786.302000000001</v>
      </c>
      <c r="J12" s="247">
        <f t="shared" si="6"/>
        <v>5.8935876122237205E-2</v>
      </c>
      <c r="K12" s="215">
        <f t="shared" si="7"/>
        <v>6.0502555889536756E-2</v>
      </c>
      <c r="L12" s="52">
        <f t="shared" si="0"/>
        <v>5.054243562006086E-2</v>
      </c>
      <c r="N12" s="27">
        <f t="shared" si="1"/>
        <v>4.5427120509829297</v>
      </c>
      <c r="O12" s="152">
        <f t="shared" si="2"/>
        <v>4.8100823201771306</v>
      </c>
      <c r="P12" s="52">
        <f t="shared" si="8"/>
        <v>5.8856970504293477E-2</v>
      </c>
    </row>
    <row r="13" spans="1:16" ht="20.100000000000001" customHeight="1" x14ac:dyDescent="0.25">
      <c r="A13" s="8" t="s">
        <v>163</v>
      </c>
      <c r="B13" s="19">
        <v>58859.25999999998</v>
      </c>
      <c r="C13" s="140">
        <v>46755.780000000006</v>
      </c>
      <c r="D13" s="247">
        <f t="shared" si="3"/>
        <v>9.0615226622355494E-2</v>
      </c>
      <c r="E13" s="215">
        <f t="shared" si="4"/>
        <v>7.1041481744239104E-2</v>
      </c>
      <c r="F13" s="52">
        <f t="shared" si="5"/>
        <v>-0.20563425364165261</v>
      </c>
      <c r="H13" s="19">
        <v>13061.112999999999</v>
      </c>
      <c r="I13" s="140">
        <v>11681.272999999999</v>
      </c>
      <c r="J13" s="247">
        <f t="shared" si="6"/>
        <v>5.8657796291782395E-2</v>
      </c>
      <c r="K13" s="215">
        <f t="shared" si="7"/>
        <v>5.1264427004677295E-2</v>
      </c>
      <c r="L13" s="52">
        <f t="shared" si="0"/>
        <v>-0.10564490177827879</v>
      </c>
      <c r="N13" s="27">
        <f t="shared" si="1"/>
        <v>2.219041319921454</v>
      </c>
      <c r="O13" s="152">
        <f t="shared" si="2"/>
        <v>2.4983591333520687</v>
      </c>
      <c r="P13" s="52">
        <f t="shared" si="8"/>
        <v>0.12587319169004996</v>
      </c>
    </row>
    <row r="14" spans="1:16" ht="20.100000000000001" customHeight="1" x14ac:dyDescent="0.25">
      <c r="A14" s="8" t="s">
        <v>172</v>
      </c>
      <c r="B14" s="19">
        <v>39722.839999999989</v>
      </c>
      <c r="C14" s="140">
        <v>46058.900000000009</v>
      </c>
      <c r="D14" s="247">
        <f t="shared" si="3"/>
        <v>6.1154254210528093E-2</v>
      </c>
      <c r="E14" s="215">
        <f t="shared" si="4"/>
        <v>6.9982631099507572E-2</v>
      </c>
      <c r="F14" s="52">
        <f t="shared" si="5"/>
        <v>0.15950672207727395</v>
      </c>
      <c r="H14" s="19">
        <v>9277.0969999999979</v>
      </c>
      <c r="I14" s="140">
        <v>10528.16</v>
      </c>
      <c r="J14" s="247">
        <f t="shared" si="6"/>
        <v>4.1663682567106307E-2</v>
      </c>
      <c r="K14" s="215">
        <f t="shared" si="7"/>
        <v>4.6203876051314215E-2</v>
      </c>
      <c r="L14" s="52">
        <f t="shared" si="0"/>
        <v>0.13485500906156336</v>
      </c>
      <c r="N14" s="27">
        <f t="shared" si="1"/>
        <v>2.3354566289822181</v>
      </c>
      <c r="O14" s="152">
        <f t="shared" si="2"/>
        <v>2.2858036123311667</v>
      </c>
      <c r="P14" s="52">
        <f t="shared" si="8"/>
        <v>-2.1260517551417748E-2</v>
      </c>
    </row>
    <row r="15" spans="1:16" ht="20.100000000000001" customHeight="1" x14ac:dyDescent="0.25">
      <c r="A15" s="8" t="s">
        <v>176</v>
      </c>
      <c r="B15" s="19">
        <v>21537.640000000003</v>
      </c>
      <c r="C15" s="140">
        <v>25355.18</v>
      </c>
      <c r="D15" s="247">
        <f t="shared" si="3"/>
        <v>3.3157707546963885E-2</v>
      </c>
      <c r="E15" s="215">
        <f t="shared" si="4"/>
        <v>3.8525066999029765E-2</v>
      </c>
      <c r="F15" s="52">
        <f t="shared" si="5"/>
        <v>0.1772496893810091</v>
      </c>
      <c r="H15" s="19">
        <v>6524.2440000000006</v>
      </c>
      <c r="I15" s="140">
        <v>6530.902000000001</v>
      </c>
      <c r="J15" s="247">
        <f t="shared" si="6"/>
        <v>2.9300548545126561E-2</v>
      </c>
      <c r="K15" s="215">
        <f t="shared" si="7"/>
        <v>2.8661512221630384E-2</v>
      </c>
      <c r="L15" s="52">
        <f t="shared" si="0"/>
        <v>1.0205013791636788E-3</v>
      </c>
      <c r="N15" s="27">
        <f t="shared" si="1"/>
        <v>3.0292288291567693</v>
      </c>
      <c r="O15" s="152">
        <f t="shared" si="2"/>
        <v>2.5757663719997259</v>
      </c>
      <c r="P15" s="52">
        <f t="shared" si="8"/>
        <v>-0.14969567593983032</v>
      </c>
    </row>
    <row r="16" spans="1:16" ht="20.100000000000001" customHeight="1" x14ac:dyDescent="0.25">
      <c r="A16" s="8" t="s">
        <v>179</v>
      </c>
      <c r="B16" s="19">
        <v>14751.71</v>
      </c>
      <c r="C16" s="140">
        <v>33180.21</v>
      </c>
      <c r="D16" s="247">
        <f t="shared" si="3"/>
        <v>2.2710607383056941E-2</v>
      </c>
      <c r="E16" s="215">
        <f t="shared" si="4"/>
        <v>5.0414543035856081E-2</v>
      </c>
      <c r="F16" s="52">
        <f t="shared" si="5"/>
        <v>1.2492450027827282</v>
      </c>
      <c r="H16" s="19">
        <v>3358.7119999999995</v>
      </c>
      <c r="I16" s="140">
        <v>6281.348</v>
      </c>
      <c r="J16" s="247">
        <f t="shared" si="6"/>
        <v>1.5084062460738608E-2</v>
      </c>
      <c r="K16" s="215">
        <f t="shared" si="7"/>
        <v>2.756631970136951E-2</v>
      </c>
      <c r="L16" s="52">
        <f t="shared" si="0"/>
        <v>0.87016570637792134</v>
      </c>
      <c r="N16" s="27">
        <f t="shared" si="1"/>
        <v>2.2768289235620816</v>
      </c>
      <c r="O16" s="152">
        <f t="shared" si="2"/>
        <v>1.8931007368548902</v>
      </c>
      <c r="P16" s="52">
        <f t="shared" si="8"/>
        <v>-0.16853624035434842</v>
      </c>
    </row>
    <row r="17" spans="1:16" ht="20.100000000000001" customHeight="1" x14ac:dyDescent="0.25">
      <c r="A17" s="8" t="s">
        <v>170</v>
      </c>
      <c r="B17" s="19">
        <v>17106.79</v>
      </c>
      <c r="C17" s="140">
        <v>11296.400000000003</v>
      </c>
      <c r="D17" s="247">
        <f t="shared" si="3"/>
        <v>2.633630889397939E-2</v>
      </c>
      <c r="E17" s="215">
        <f t="shared" si="4"/>
        <v>1.7163931269580417E-2</v>
      </c>
      <c r="F17" s="52">
        <f t="shared" si="5"/>
        <v>-0.33965402042113085</v>
      </c>
      <c r="H17" s="19">
        <v>7939.1690000000017</v>
      </c>
      <c r="I17" s="140">
        <v>6079.9369999999999</v>
      </c>
      <c r="J17" s="247">
        <f t="shared" si="6"/>
        <v>3.5655013315330317E-2</v>
      </c>
      <c r="K17" s="215">
        <f t="shared" si="7"/>
        <v>2.6682407519243553E-2</v>
      </c>
      <c r="L17" s="52">
        <f t="shared" si="0"/>
        <v>-0.23418471127141913</v>
      </c>
      <c r="N17" s="27">
        <f t="shared" si="1"/>
        <v>4.6409460804744791</v>
      </c>
      <c r="O17" s="152">
        <f t="shared" si="2"/>
        <v>5.3821899012074628</v>
      </c>
      <c r="P17" s="52">
        <f t="shared" si="8"/>
        <v>0.15971825741556572</v>
      </c>
    </row>
    <row r="18" spans="1:16" ht="20.100000000000001" customHeight="1" x14ac:dyDescent="0.25">
      <c r="A18" s="8" t="s">
        <v>174</v>
      </c>
      <c r="B18" s="19">
        <v>11430.47</v>
      </c>
      <c r="C18" s="140">
        <v>12367.040000000005</v>
      </c>
      <c r="D18" s="247">
        <f t="shared" si="3"/>
        <v>1.7597479639567946E-2</v>
      </c>
      <c r="E18" s="215">
        <f t="shared" si="4"/>
        <v>1.8790678850620711E-2</v>
      </c>
      <c r="F18" s="52">
        <f t="shared" si="5"/>
        <v>8.1936263338253393E-2</v>
      </c>
      <c r="H18" s="19">
        <v>3946.0720000000001</v>
      </c>
      <c r="I18" s="140">
        <v>4341.0579999999991</v>
      </c>
      <c r="J18" s="247">
        <f t="shared" si="6"/>
        <v>1.7721911412044777E-2</v>
      </c>
      <c r="K18" s="215">
        <f t="shared" si="7"/>
        <v>1.9051164283556285E-2</v>
      </c>
      <c r="L18" s="52">
        <f t="shared" si="0"/>
        <v>0.10009599419371946</v>
      </c>
      <c r="N18" s="27">
        <f t="shared" si="1"/>
        <v>3.452239496713609</v>
      </c>
      <c r="O18" s="152">
        <f t="shared" si="2"/>
        <v>3.5101835200662386</v>
      </c>
      <c r="P18" s="52">
        <f t="shared" si="8"/>
        <v>1.6784473790937723E-2</v>
      </c>
    </row>
    <row r="19" spans="1:16" ht="20.100000000000001" customHeight="1" x14ac:dyDescent="0.25">
      <c r="A19" s="8" t="s">
        <v>167</v>
      </c>
      <c r="B19" s="19">
        <v>12219.640000000003</v>
      </c>
      <c r="C19" s="140">
        <v>12034.420000000006</v>
      </c>
      <c r="D19" s="247">
        <f t="shared" si="3"/>
        <v>1.8812425569801602E-2</v>
      </c>
      <c r="E19" s="215">
        <f t="shared" si="4"/>
        <v>1.8285290689889169E-2</v>
      </c>
      <c r="F19" s="52">
        <f t="shared" si="5"/>
        <v>-1.515756601667459E-2</v>
      </c>
      <c r="H19" s="19">
        <v>4192.3689999999988</v>
      </c>
      <c r="I19" s="140">
        <v>4249.4540000000006</v>
      </c>
      <c r="J19" s="247">
        <f t="shared" si="6"/>
        <v>1.8828037609197885E-2</v>
      </c>
      <c r="K19" s="215">
        <f t="shared" si="7"/>
        <v>1.8649151029406983E-2</v>
      </c>
      <c r="L19" s="52">
        <f t="shared" si="0"/>
        <v>1.3616406380259436E-2</v>
      </c>
      <c r="N19" s="27">
        <f t="shared" si="1"/>
        <v>3.43084493487533</v>
      </c>
      <c r="O19" s="152">
        <f t="shared" si="2"/>
        <v>3.531083342612273</v>
      </c>
      <c r="P19" s="52">
        <f t="shared" si="8"/>
        <v>2.9216828402238874E-2</v>
      </c>
    </row>
    <row r="20" spans="1:16" ht="20.100000000000001" customHeight="1" x14ac:dyDescent="0.25">
      <c r="A20" s="8" t="s">
        <v>171</v>
      </c>
      <c r="B20" s="19">
        <v>16205.38</v>
      </c>
      <c r="C20" s="140">
        <v>11302.669999999998</v>
      </c>
      <c r="D20" s="247">
        <f t="shared" si="3"/>
        <v>2.4948566821964592E-2</v>
      </c>
      <c r="E20" s="215">
        <f t="shared" si="4"/>
        <v>1.7173458008104211E-2</v>
      </c>
      <c r="F20" s="52">
        <f t="shared" si="5"/>
        <v>-0.30253594793827737</v>
      </c>
      <c r="H20" s="19">
        <v>5894.0719999999974</v>
      </c>
      <c r="I20" s="140">
        <v>4053.6579999999994</v>
      </c>
      <c r="J20" s="247">
        <f t="shared" si="6"/>
        <v>2.6470429794543414E-2</v>
      </c>
      <c r="K20" s="215">
        <f t="shared" si="7"/>
        <v>1.7789880832587864E-2</v>
      </c>
      <c r="L20" s="52">
        <f t="shared" si="0"/>
        <v>-0.31224830643398976</v>
      </c>
      <c r="N20" s="27">
        <f t="shared" si="1"/>
        <v>3.6371081702496317</v>
      </c>
      <c r="O20" s="152">
        <f t="shared" si="2"/>
        <v>3.5864605442784758</v>
      </c>
      <c r="P20" s="52">
        <f t="shared" si="8"/>
        <v>-1.3925245992252059E-2</v>
      </c>
    </row>
    <row r="21" spans="1:16" ht="20.100000000000001" customHeight="1" x14ac:dyDescent="0.25">
      <c r="A21" s="8" t="s">
        <v>177</v>
      </c>
      <c r="B21" s="19">
        <v>7834.4400000000014</v>
      </c>
      <c r="C21" s="140">
        <v>8578.9900000000016</v>
      </c>
      <c r="D21" s="247">
        <f t="shared" si="3"/>
        <v>1.206130617441074E-2</v>
      </c>
      <c r="E21" s="215">
        <f t="shared" si="4"/>
        <v>1.3035054948693184E-2</v>
      </c>
      <c r="F21" s="52">
        <f t="shared" si="5"/>
        <v>9.5035509876902499E-2</v>
      </c>
      <c r="H21" s="19">
        <v>3088.4379999999992</v>
      </c>
      <c r="I21" s="140">
        <v>3625.2179999999998</v>
      </c>
      <c r="J21" s="247">
        <f t="shared" si="6"/>
        <v>1.387025493645142E-2</v>
      </c>
      <c r="K21" s="215">
        <f t="shared" si="7"/>
        <v>1.5909629330385672E-2</v>
      </c>
      <c r="L21" s="52">
        <f t="shared" si="0"/>
        <v>0.17380306808814061</v>
      </c>
      <c r="N21" s="27">
        <f t="shared" si="1"/>
        <v>3.9421298778215146</v>
      </c>
      <c r="O21" s="152">
        <f t="shared" si="2"/>
        <v>4.2256932342851536</v>
      </c>
      <c r="P21" s="52">
        <f t="shared" si="8"/>
        <v>7.1931510440325933E-2</v>
      </c>
    </row>
    <row r="22" spans="1:16" ht="20.100000000000001" customHeight="1" x14ac:dyDescent="0.25">
      <c r="A22" s="8" t="s">
        <v>181</v>
      </c>
      <c r="B22" s="19">
        <v>8655.2300000000032</v>
      </c>
      <c r="C22" s="140">
        <v>7741.8900000000031</v>
      </c>
      <c r="D22" s="247">
        <f t="shared" si="3"/>
        <v>1.3324931844515383E-2</v>
      </c>
      <c r="E22" s="215">
        <f t="shared" si="4"/>
        <v>1.1763151787883923E-2</v>
      </c>
      <c r="F22" s="52">
        <f t="shared" si="5"/>
        <v>-0.1055246365492309</v>
      </c>
      <c r="H22" s="19">
        <v>3497.2550000000001</v>
      </c>
      <c r="I22" s="140">
        <v>3359.6739999999995</v>
      </c>
      <c r="J22" s="247">
        <f t="shared" si="6"/>
        <v>1.5706262656973984E-2</v>
      </c>
      <c r="K22" s="215">
        <f t="shared" si="7"/>
        <v>1.4744263106641902E-2</v>
      </c>
      <c r="L22" s="52">
        <f t="shared" si="0"/>
        <v>-3.933971071597598E-2</v>
      </c>
      <c r="N22" s="27">
        <f t="shared" si="1"/>
        <v>4.0406263034026813</v>
      </c>
      <c r="O22" s="152">
        <f t="shared" si="2"/>
        <v>4.3396044118425845</v>
      </c>
      <c r="P22" s="52">
        <f t="shared" si="8"/>
        <v>7.3993011476495271E-2</v>
      </c>
    </row>
    <row r="23" spans="1:16" ht="20.100000000000001" customHeight="1" x14ac:dyDescent="0.25">
      <c r="A23" s="8" t="s">
        <v>183</v>
      </c>
      <c r="B23" s="19">
        <v>5462.0600000000013</v>
      </c>
      <c r="C23" s="140">
        <v>6212.77</v>
      </c>
      <c r="D23" s="247">
        <f t="shared" si="3"/>
        <v>8.4089709032173238E-3</v>
      </c>
      <c r="E23" s="215">
        <f t="shared" si="4"/>
        <v>9.4397823442611013E-3</v>
      </c>
      <c r="F23" s="52">
        <f t="shared" si="5"/>
        <v>0.1374408190316472</v>
      </c>
      <c r="H23" s="19">
        <v>2761.5349999999994</v>
      </c>
      <c r="I23" s="140">
        <v>3172.6960000000004</v>
      </c>
      <c r="J23" s="247">
        <f t="shared" si="6"/>
        <v>1.2402125108528445E-2</v>
      </c>
      <c r="K23" s="215">
        <f t="shared" si="7"/>
        <v>1.3923691578822931E-2</v>
      </c>
      <c r="L23" s="52">
        <f t="shared" si="0"/>
        <v>0.14888857103024261</v>
      </c>
      <c r="N23" s="27">
        <f t="shared" si="1"/>
        <v>5.0558488921762104</v>
      </c>
      <c r="O23" s="152">
        <f t="shared" si="2"/>
        <v>5.1067333894543019</v>
      </c>
      <c r="P23" s="52">
        <f t="shared" si="8"/>
        <v>1.0064481428001915E-2</v>
      </c>
    </row>
    <row r="24" spans="1:16" ht="20.100000000000001" customHeight="1" x14ac:dyDescent="0.25">
      <c r="A24" s="8" t="s">
        <v>180</v>
      </c>
      <c r="B24" s="19">
        <v>11093.669999999998</v>
      </c>
      <c r="C24" s="140">
        <v>10704.46</v>
      </c>
      <c r="D24" s="247">
        <f t="shared" si="3"/>
        <v>1.7078968052327309E-2</v>
      </c>
      <c r="E24" s="215">
        <f t="shared" si="4"/>
        <v>1.6264528143299876E-2</v>
      </c>
      <c r="F24" s="52">
        <f t="shared" ref="F24:F25" si="9">(C24-B24)/B24</f>
        <v>-3.5083971309764865E-2</v>
      </c>
      <c r="H24" s="19">
        <v>3300.1259999999993</v>
      </c>
      <c r="I24" s="140">
        <v>3118.9919999999997</v>
      </c>
      <c r="J24" s="247">
        <f t="shared" si="6"/>
        <v>1.4820951219487547E-2</v>
      </c>
      <c r="K24" s="215">
        <f t="shared" si="7"/>
        <v>1.3688006239745655E-2</v>
      </c>
      <c r="L24" s="52">
        <f t="shared" si="0"/>
        <v>-5.4886995223818603E-2</v>
      </c>
      <c r="N24" s="27">
        <f t="shared" si="1"/>
        <v>2.9747829167444135</v>
      </c>
      <c r="O24" s="152">
        <f t="shared" si="2"/>
        <v>2.9137312858378657</v>
      </c>
      <c r="P24" s="52">
        <f t="shared" ref="P24:P27" si="10">(O24-N24)/N24</f>
        <v>-2.0523054157297112E-2</v>
      </c>
    </row>
    <row r="25" spans="1:16" ht="20.100000000000001" customHeight="1" x14ac:dyDescent="0.25">
      <c r="A25" s="8" t="s">
        <v>178</v>
      </c>
      <c r="B25" s="19">
        <v>1316.1800000000005</v>
      </c>
      <c r="C25" s="140">
        <v>1530.4199999999998</v>
      </c>
      <c r="D25" s="247">
        <f t="shared" si="3"/>
        <v>2.0262903233206116E-3</v>
      </c>
      <c r="E25" s="215">
        <f t="shared" si="4"/>
        <v>2.3253446844650732E-3</v>
      </c>
      <c r="F25" s="52">
        <f t="shared" si="9"/>
        <v>0.16277408865048795</v>
      </c>
      <c r="H25" s="19">
        <v>2464.2049999999999</v>
      </c>
      <c r="I25" s="140">
        <v>3101.3509999999992</v>
      </c>
      <c r="J25" s="247">
        <f t="shared" si="6"/>
        <v>1.1066808388472838E-2</v>
      </c>
      <c r="K25" s="215">
        <f t="shared" si="7"/>
        <v>1.3610586958748666E-2</v>
      </c>
      <c r="L25" s="52">
        <f t="shared" si="0"/>
        <v>0.25856046879216593</v>
      </c>
      <c r="N25" s="27">
        <f t="shared" si="1"/>
        <v>18.722401191326405</v>
      </c>
      <c r="O25" s="152">
        <f t="shared" si="2"/>
        <v>20.264705113628935</v>
      </c>
      <c r="P25" s="52">
        <f t="shared" si="10"/>
        <v>8.2377463581810154E-2</v>
      </c>
    </row>
    <row r="26" spans="1:16" ht="20.100000000000001" customHeight="1" x14ac:dyDescent="0.25">
      <c r="A26" s="8" t="s">
        <v>185</v>
      </c>
      <c r="B26" s="19">
        <v>7468.9400000000032</v>
      </c>
      <c r="C26" s="140">
        <v>8540.4600000000028</v>
      </c>
      <c r="D26" s="247">
        <f t="shared" si="3"/>
        <v>1.1498610256547167E-2</v>
      </c>
      <c r="E26" s="215">
        <f t="shared" si="4"/>
        <v>1.2976511848960799E-2</v>
      </c>
      <c r="F26" s="52">
        <f t="shared" si="5"/>
        <v>0.14346346335624588</v>
      </c>
      <c r="H26" s="19">
        <v>2275.2660000000001</v>
      </c>
      <c r="I26" s="140">
        <v>2750.7490000000003</v>
      </c>
      <c r="J26" s="247">
        <f t="shared" si="6"/>
        <v>1.0218278452810153E-2</v>
      </c>
      <c r="K26" s="215">
        <f t="shared" si="7"/>
        <v>1.2071935252150095E-2</v>
      </c>
      <c r="L26" s="52">
        <f t="shared" si="0"/>
        <v>0.20897908200623583</v>
      </c>
      <c r="N26" s="27">
        <f t="shared" si="1"/>
        <v>3.0463037593018543</v>
      </c>
      <c r="O26" s="152">
        <f t="shared" si="2"/>
        <v>3.22084407631439</v>
      </c>
      <c r="P26" s="52">
        <f t="shared" si="10"/>
        <v>5.7295769169301909E-2</v>
      </c>
    </row>
    <row r="27" spans="1:16" ht="20.100000000000001" customHeight="1" x14ac:dyDescent="0.25">
      <c r="A27" s="8" t="s">
        <v>175</v>
      </c>
      <c r="B27" s="19">
        <v>4390.5799999999981</v>
      </c>
      <c r="C27" s="140">
        <v>6126.09</v>
      </c>
      <c r="D27" s="247">
        <f t="shared" si="3"/>
        <v>6.7594020329780147E-3</v>
      </c>
      <c r="E27" s="215">
        <f t="shared" si="4"/>
        <v>9.3080793625636375E-3</v>
      </c>
      <c r="F27" s="52">
        <f t="shared" si="5"/>
        <v>0.39528035020430163</v>
      </c>
      <c r="H27" s="19">
        <v>1904.8179999999998</v>
      </c>
      <c r="I27" s="140">
        <v>2370.6820000000002</v>
      </c>
      <c r="J27" s="247">
        <f t="shared" si="6"/>
        <v>8.5545869036521126E-3</v>
      </c>
      <c r="K27" s="215">
        <f t="shared" si="7"/>
        <v>1.040397346593153E-2</v>
      </c>
      <c r="L27" s="52">
        <f t="shared" si="0"/>
        <v>0.24457139737234768</v>
      </c>
      <c r="N27" s="27">
        <f t="shared" si="1"/>
        <v>4.3384199809592365</v>
      </c>
      <c r="O27" s="152">
        <f t="shared" si="2"/>
        <v>3.8698125558063956</v>
      </c>
      <c r="P27" s="52">
        <f t="shared" si="10"/>
        <v>-0.1080133844140259</v>
      </c>
    </row>
    <row r="28" spans="1:16" ht="20.100000000000001" customHeight="1" x14ac:dyDescent="0.25">
      <c r="A28" s="8" t="s">
        <v>184</v>
      </c>
      <c r="B28" s="19">
        <v>6493.0899999999992</v>
      </c>
      <c r="C28" s="140">
        <v>6045.7999999999993</v>
      </c>
      <c r="D28" s="247">
        <f t="shared" si="3"/>
        <v>9.9962660391814361E-3</v>
      </c>
      <c r="E28" s="215">
        <f t="shared" si="4"/>
        <v>9.1860854493138744E-3</v>
      </c>
      <c r="F28" s="52">
        <f t="shared" si="5"/>
        <v>-6.8887078417209688E-2</v>
      </c>
      <c r="H28" s="19">
        <v>2293.7470000000008</v>
      </c>
      <c r="I28" s="140">
        <v>2207.6469999999999</v>
      </c>
      <c r="J28" s="247">
        <f t="shared" si="6"/>
        <v>1.0301277101797301E-2</v>
      </c>
      <c r="K28" s="215">
        <f t="shared" si="7"/>
        <v>9.6884781721645261E-3</v>
      </c>
      <c r="L28" s="52">
        <f t="shared" si="0"/>
        <v>-3.7536833835641326E-2</v>
      </c>
      <c r="N28" s="27">
        <f t="shared" si="1"/>
        <v>3.5325969607690655</v>
      </c>
      <c r="O28" s="152">
        <f t="shared" si="2"/>
        <v>3.6515382579642068</v>
      </c>
      <c r="P28" s="52">
        <f t="shared" si="8"/>
        <v>3.3669648283127997E-2</v>
      </c>
    </row>
    <row r="29" spans="1:16" ht="20.100000000000001" customHeight="1" x14ac:dyDescent="0.25">
      <c r="A29" s="8" t="s">
        <v>187</v>
      </c>
      <c r="B29" s="19">
        <v>7632.1</v>
      </c>
      <c r="C29" s="140">
        <v>9492.1999999999989</v>
      </c>
      <c r="D29" s="247">
        <f t="shared" si="3"/>
        <v>1.1749798945900435E-2</v>
      </c>
      <c r="E29" s="215">
        <f t="shared" si="4"/>
        <v>1.4422600863736338E-2</v>
      </c>
      <c r="F29" s="52">
        <f>(C29-B29)/B29</f>
        <v>0.243720601145163</v>
      </c>
      <c r="H29" s="19">
        <v>1666.8910000000003</v>
      </c>
      <c r="I29" s="140">
        <v>2072.9050000000002</v>
      </c>
      <c r="J29" s="247">
        <f t="shared" si="6"/>
        <v>7.4860505929782153E-3</v>
      </c>
      <c r="K29" s="215">
        <f t="shared" si="7"/>
        <v>9.0971495195883711E-3</v>
      </c>
      <c r="L29" s="52">
        <f t="shared" si="0"/>
        <v>0.24357561472225828</v>
      </c>
      <c r="N29" s="27">
        <f t="shared" si="1"/>
        <v>2.184052881906684</v>
      </c>
      <c r="O29" s="152">
        <f t="shared" si="2"/>
        <v>2.1837982764796364</v>
      </c>
      <c r="P29" s="52">
        <f>(O29-N29)/N29</f>
        <v>-1.1657475382432664E-4</v>
      </c>
    </row>
    <row r="30" spans="1:16" ht="20.100000000000001" customHeight="1" x14ac:dyDescent="0.25">
      <c r="A30" s="8" t="s">
        <v>197</v>
      </c>
      <c r="B30" s="19">
        <v>1729.78</v>
      </c>
      <c r="C30" s="140">
        <v>2152.5400000000004</v>
      </c>
      <c r="D30" s="247">
        <f t="shared" si="3"/>
        <v>2.663037331879778E-3</v>
      </c>
      <c r="E30" s="215">
        <f t="shared" si="4"/>
        <v>3.270603786606585E-3</v>
      </c>
      <c r="F30" s="52">
        <f t="shared" si="5"/>
        <v>0.24440102209529563</v>
      </c>
      <c r="H30" s="19">
        <v>1171.316</v>
      </c>
      <c r="I30" s="140">
        <v>1580.9540000000002</v>
      </c>
      <c r="J30" s="247">
        <f t="shared" si="6"/>
        <v>5.2604104505722749E-3</v>
      </c>
      <c r="K30" s="215">
        <f t="shared" si="7"/>
        <v>6.9381736845592606E-3</v>
      </c>
      <c r="L30" s="52">
        <f t="shared" si="0"/>
        <v>0.34972458328922351</v>
      </c>
      <c r="N30" s="27">
        <f t="shared" si="1"/>
        <v>6.7714738290418444</v>
      </c>
      <c r="O30" s="152">
        <f t="shared" si="2"/>
        <v>7.3445975452256391</v>
      </c>
      <c r="P30" s="52">
        <f t="shared" si="8"/>
        <v>8.4637957799637703E-2</v>
      </c>
    </row>
    <row r="31" spans="1:16" ht="20.100000000000001" customHeight="1" x14ac:dyDescent="0.25">
      <c r="A31" s="8" t="s">
        <v>198</v>
      </c>
      <c r="B31" s="19">
        <v>4794.7000000000007</v>
      </c>
      <c r="C31" s="140">
        <v>6317.1799999999994</v>
      </c>
      <c r="D31" s="247">
        <f t="shared" si="3"/>
        <v>7.3815543567181795E-3</v>
      </c>
      <c r="E31" s="215">
        <f t="shared" si="4"/>
        <v>9.5984245722148635E-3</v>
      </c>
      <c r="F31" s="52">
        <f t="shared" si="5"/>
        <v>0.31753394372953436</v>
      </c>
      <c r="H31" s="19">
        <v>1008.9049999999999</v>
      </c>
      <c r="I31" s="140">
        <v>1363.1350000000002</v>
      </c>
      <c r="J31" s="247">
        <f t="shared" si="6"/>
        <v>4.5310184490219719E-3</v>
      </c>
      <c r="K31" s="215">
        <f t="shared" si="7"/>
        <v>5.9822533644253327E-3</v>
      </c>
      <c r="L31" s="52">
        <f t="shared" si="0"/>
        <v>0.35110342400919847</v>
      </c>
      <c r="N31" s="27">
        <f t="shared" si="1"/>
        <v>2.104208813898679</v>
      </c>
      <c r="O31" s="152">
        <f t="shared" si="2"/>
        <v>2.1578220028557054</v>
      </c>
      <c r="P31" s="52">
        <f t="shared" si="8"/>
        <v>2.5479024991674586E-2</v>
      </c>
    </row>
    <row r="32" spans="1:16" ht="20.100000000000001" customHeight="1" thickBot="1" x14ac:dyDescent="0.3">
      <c r="A32" s="8" t="s">
        <v>17</v>
      </c>
      <c r="B32" s="19">
        <f>B33-SUM(B7:B31)</f>
        <v>42830.099999999627</v>
      </c>
      <c r="C32" s="140">
        <f>C33-SUM(C7:C31)</f>
        <v>40094.120000000461</v>
      </c>
      <c r="D32" s="247">
        <f t="shared" si="3"/>
        <v>6.5937954669462645E-2</v>
      </c>
      <c r="E32" s="215">
        <f t="shared" si="4"/>
        <v>6.0919648737147877E-2</v>
      </c>
      <c r="F32" s="52">
        <f t="shared" si="5"/>
        <v>-6.3879841513309332E-2</v>
      </c>
      <c r="H32" s="19">
        <f>H33-SUM(H7:H31)</f>
        <v>14944.608000000037</v>
      </c>
      <c r="I32" s="140">
        <f>I33-SUM(I7:I31)</f>
        <v>14110.729999999952</v>
      </c>
      <c r="J32" s="247">
        <f t="shared" si="6"/>
        <v>6.7116621050942876E-2</v>
      </c>
      <c r="K32" s="215">
        <f t="shared" si="7"/>
        <v>6.1926340396950545E-2</v>
      </c>
      <c r="L32" s="52">
        <f t="shared" si="0"/>
        <v>-5.5797917215365048E-2</v>
      </c>
      <c r="N32" s="27">
        <f t="shared" si="1"/>
        <v>3.4892769337452325</v>
      </c>
      <c r="O32" s="152">
        <f t="shared" si="2"/>
        <v>3.5194013486266291</v>
      </c>
      <c r="P32" s="52">
        <f t="shared" si="8"/>
        <v>8.63342619499749E-3</v>
      </c>
    </row>
    <row r="33" spans="1:16" ht="26.25" customHeight="1" thickBot="1" x14ac:dyDescent="0.3">
      <c r="A33" s="12" t="s">
        <v>18</v>
      </c>
      <c r="B33" s="17">
        <v>649551.53999999969</v>
      </c>
      <c r="C33" s="145">
        <v>658147.59000000067</v>
      </c>
      <c r="D33" s="243">
        <f>SUM(D7:D32)</f>
        <v>0.99999999999999989</v>
      </c>
      <c r="E33" s="244">
        <f>SUM(E7:E32)</f>
        <v>0.99999999999999967</v>
      </c>
      <c r="F33" s="57">
        <f t="shared" si="5"/>
        <v>1.3233822831058152E-2</v>
      </c>
      <c r="G33" s="1"/>
      <c r="H33" s="17">
        <v>222666.27499999999</v>
      </c>
      <c r="I33" s="145">
        <v>227863.13399999996</v>
      </c>
      <c r="J33" s="243">
        <f>SUM(J7:J32)</f>
        <v>0.99999999999999989</v>
      </c>
      <c r="K33" s="244">
        <f>SUM(K7:K32)</f>
        <v>1</v>
      </c>
      <c r="L33" s="57">
        <f t="shared" si="0"/>
        <v>2.3339228179031456E-2</v>
      </c>
      <c r="N33" s="29">
        <f t="shared" si="1"/>
        <v>3.4280001091214425</v>
      </c>
      <c r="O33" s="146">
        <f t="shared" si="2"/>
        <v>3.4621889901625211</v>
      </c>
      <c r="P33" s="57">
        <f t="shared" si="8"/>
        <v>9.9734188893712914E-3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L5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169</v>
      </c>
      <c r="B39" s="39">
        <v>65434.939999999995</v>
      </c>
      <c r="C39" s="147">
        <v>63139.119999999995</v>
      </c>
      <c r="D39" s="247">
        <f t="shared" ref="D39:D61" si="11">B39/$B$62</f>
        <v>0.23586239133504905</v>
      </c>
      <c r="E39" s="246">
        <f t="shared" ref="E39:E61" si="12">C39/$C$62</f>
        <v>0.23348610109682308</v>
      </c>
      <c r="F39" s="52">
        <f>(C39-B39)/B39</f>
        <v>-3.5085536870668788E-2</v>
      </c>
      <c r="H39" s="39">
        <v>17162.865000000002</v>
      </c>
      <c r="I39" s="147">
        <v>16797.917000000005</v>
      </c>
      <c r="J39" s="247">
        <f t="shared" ref="J39:J61" si="13">H39/$H$62</f>
        <v>0.22420030285501991</v>
      </c>
      <c r="K39" s="246">
        <f t="shared" ref="K39:K61" si="14">I39/$I$62</f>
        <v>0.22242563008448768</v>
      </c>
      <c r="L39" s="52">
        <f t="shared" ref="L39:L62" si="15">(I39-H39)/H39</f>
        <v>-2.1263815802314862E-2</v>
      </c>
      <c r="N39" s="27">
        <f t="shared" ref="N39:N62" si="16">(H39/B39)*10</f>
        <v>2.6228900034140783</v>
      </c>
      <c r="O39" s="151">
        <f t="shared" ref="O39:O62" si="17">(I39/C39)*10</f>
        <v>2.660461058057193</v>
      </c>
      <c r="P39" s="61">
        <f t="shared" si="8"/>
        <v>1.4324296708672666E-2</v>
      </c>
    </row>
    <row r="40" spans="1:16" ht="20.100000000000001" customHeight="1" x14ac:dyDescent="0.25">
      <c r="A40" s="38" t="s">
        <v>163</v>
      </c>
      <c r="B40" s="19">
        <v>58859.25999999998</v>
      </c>
      <c r="C40" s="140">
        <v>46755.780000000006</v>
      </c>
      <c r="D40" s="247">
        <f t="shared" si="11"/>
        <v>0.21216013670695497</v>
      </c>
      <c r="E40" s="215">
        <f t="shared" si="12"/>
        <v>0.17290112335966704</v>
      </c>
      <c r="F40" s="52">
        <f t="shared" ref="F40:F62" si="18">(C40-B40)/B40</f>
        <v>-0.20563425364165261</v>
      </c>
      <c r="H40" s="19">
        <v>13061.112999999999</v>
      </c>
      <c r="I40" s="140">
        <v>11681.272999999999</v>
      </c>
      <c r="J40" s="247">
        <f t="shared" si="13"/>
        <v>0.17061868692806459</v>
      </c>
      <c r="K40" s="215">
        <f t="shared" si="14"/>
        <v>0.15467480326363756</v>
      </c>
      <c r="L40" s="52">
        <f t="shared" si="15"/>
        <v>-0.10564490177827879</v>
      </c>
      <c r="N40" s="27">
        <f t="shared" si="16"/>
        <v>2.219041319921454</v>
      </c>
      <c r="O40" s="152">
        <f t="shared" si="17"/>
        <v>2.4983591333520687</v>
      </c>
      <c r="P40" s="52">
        <f t="shared" si="8"/>
        <v>0.12587319169004996</v>
      </c>
    </row>
    <row r="41" spans="1:16" ht="20.100000000000001" customHeight="1" x14ac:dyDescent="0.25">
      <c r="A41" s="38" t="s">
        <v>172</v>
      </c>
      <c r="B41" s="19">
        <v>39722.839999999989</v>
      </c>
      <c r="C41" s="140">
        <v>46058.900000000009</v>
      </c>
      <c r="D41" s="247">
        <f t="shared" si="11"/>
        <v>0.1431822820196601</v>
      </c>
      <c r="E41" s="215">
        <f t="shared" si="12"/>
        <v>0.17032408721896136</v>
      </c>
      <c r="F41" s="52">
        <f t="shared" si="18"/>
        <v>0.15950672207727395</v>
      </c>
      <c r="H41" s="19">
        <v>9277.0969999999979</v>
      </c>
      <c r="I41" s="140">
        <v>10528.16</v>
      </c>
      <c r="J41" s="247">
        <f t="shared" si="13"/>
        <v>0.12118768964362278</v>
      </c>
      <c r="K41" s="215">
        <f t="shared" si="14"/>
        <v>0.13940613122628831</v>
      </c>
      <c r="L41" s="52">
        <f t="shared" si="15"/>
        <v>0.13485500906156336</v>
      </c>
      <c r="N41" s="27">
        <f t="shared" si="16"/>
        <v>2.3354566289822181</v>
      </c>
      <c r="O41" s="152">
        <f t="shared" si="17"/>
        <v>2.2858036123311667</v>
      </c>
      <c r="P41" s="52">
        <f t="shared" si="8"/>
        <v>-2.1260517551417748E-2</v>
      </c>
    </row>
    <row r="42" spans="1:16" ht="20.100000000000001" customHeight="1" x14ac:dyDescent="0.25">
      <c r="A42" s="38" t="s">
        <v>176</v>
      </c>
      <c r="B42" s="19">
        <v>21537.640000000003</v>
      </c>
      <c r="C42" s="140">
        <v>25355.18</v>
      </c>
      <c r="D42" s="247">
        <f t="shared" si="11"/>
        <v>7.7633131078188616E-2</v>
      </c>
      <c r="E42" s="215">
        <f t="shared" si="12"/>
        <v>9.3762506047093255E-2</v>
      </c>
      <c r="F42" s="52">
        <f t="shared" si="18"/>
        <v>0.1772496893810091</v>
      </c>
      <c r="H42" s="19">
        <v>6524.2440000000006</v>
      </c>
      <c r="I42" s="140">
        <v>6530.902000000001</v>
      </c>
      <c r="J42" s="247">
        <f t="shared" si="13"/>
        <v>8.5226882615463476E-2</v>
      </c>
      <c r="K42" s="215">
        <f t="shared" si="14"/>
        <v>8.6477388379168713E-2</v>
      </c>
      <c r="L42" s="52">
        <f t="shared" si="15"/>
        <v>1.0205013791636788E-3</v>
      </c>
      <c r="N42" s="27">
        <f t="shared" si="16"/>
        <v>3.0292288291567693</v>
      </c>
      <c r="O42" s="152">
        <f t="shared" si="17"/>
        <v>2.5757663719997259</v>
      </c>
      <c r="P42" s="52">
        <f t="shared" si="8"/>
        <v>-0.14969567593983032</v>
      </c>
    </row>
    <row r="43" spans="1:16" ht="20.100000000000001" customHeight="1" x14ac:dyDescent="0.25">
      <c r="A43" s="38" t="s">
        <v>174</v>
      </c>
      <c r="B43" s="19">
        <v>11430.47</v>
      </c>
      <c r="C43" s="140">
        <v>12367.040000000005</v>
      </c>
      <c r="D43" s="247">
        <f t="shared" si="11"/>
        <v>4.1201504705032789E-2</v>
      </c>
      <c r="E43" s="215">
        <f t="shared" si="12"/>
        <v>4.5732850754151406E-2</v>
      </c>
      <c r="F43" s="52">
        <f t="shared" si="18"/>
        <v>8.1936263338253393E-2</v>
      </c>
      <c r="H43" s="19">
        <v>3946.0720000000001</v>
      </c>
      <c r="I43" s="140">
        <v>4341.0579999999991</v>
      </c>
      <c r="J43" s="247">
        <f t="shared" si="13"/>
        <v>5.1547951783557935E-2</v>
      </c>
      <c r="K43" s="215">
        <f t="shared" si="14"/>
        <v>5.7481088928068011E-2</v>
      </c>
      <c r="L43" s="52">
        <f t="shared" si="15"/>
        <v>0.10009599419371946</v>
      </c>
      <c r="N43" s="27">
        <f t="shared" si="16"/>
        <v>3.452239496713609</v>
      </c>
      <c r="O43" s="152">
        <f t="shared" si="17"/>
        <v>3.5101835200662386</v>
      </c>
      <c r="P43" s="52">
        <f t="shared" si="8"/>
        <v>1.6784473790937723E-2</v>
      </c>
    </row>
    <row r="44" spans="1:16" ht="20.100000000000001" customHeight="1" x14ac:dyDescent="0.25">
      <c r="A44" s="38" t="s">
        <v>167</v>
      </c>
      <c r="B44" s="19">
        <v>12219.640000000003</v>
      </c>
      <c r="C44" s="140">
        <v>12034.420000000006</v>
      </c>
      <c r="D44" s="247">
        <f t="shared" si="11"/>
        <v>4.4046093901108793E-2</v>
      </c>
      <c r="E44" s="215">
        <f t="shared" si="12"/>
        <v>4.4502834451313721E-2</v>
      </c>
      <c r="F44" s="52">
        <f t="shared" si="18"/>
        <v>-1.515756601667459E-2</v>
      </c>
      <c r="H44" s="19">
        <v>4192.3689999999988</v>
      </c>
      <c r="I44" s="140">
        <v>4249.4540000000006</v>
      </c>
      <c r="J44" s="247">
        <f t="shared" si="13"/>
        <v>5.4765355287709636E-2</v>
      </c>
      <c r="K44" s="215">
        <f t="shared" si="14"/>
        <v>5.6268136309105848E-2</v>
      </c>
      <c r="L44" s="52">
        <f t="shared" si="15"/>
        <v>1.3616406380259436E-2</v>
      </c>
      <c r="N44" s="27">
        <f t="shared" si="16"/>
        <v>3.43084493487533</v>
      </c>
      <c r="O44" s="152">
        <f t="shared" si="17"/>
        <v>3.531083342612273</v>
      </c>
      <c r="P44" s="52">
        <f t="shared" si="8"/>
        <v>2.9216828402238874E-2</v>
      </c>
    </row>
    <row r="45" spans="1:16" ht="20.100000000000001" customHeight="1" x14ac:dyDescent="0.25">
      <c r="A45" s="38" t="s">
        <v>171</v>
      </c>
      <c r="B45" s="19">
        <v>16205.38</v>
      </c>
      <c r="C45" s="140">
        <v>11302.669999999998</v>
      </c>
      <c r="D45" s="247">
        <f t="shared" si="11"/>
        <v>5.8412824697221047E-2</v>
      </c>
      <c r="E45" s="215">
        <f t="shared" si="12"/>
        <v>4.1796850356546449E-2</v>
      </c>
      <c r="F45" s="52">
        <f t="shared" si="18"/>
        <v>-0.30253594793827737</v>
      </c>
      <c r="H45" s="19">
        <v>5894.0719999999974</v>
      </c>
      <c r="I45" s="140">
        <v>4053.6579999999994</v>
      </c>
      <c r="J45" s="247">
        <f t="shared" si="13"/>
        <v>7.6994879785472425E-2</v>
      </c>
      <c r="K45" s="215">
        <f t="shared" si="14"/>
        <v>5.3675550057606769E-2</v>
      </c>
      <c r="L45" s="52">
        <f t="shared" si="15"/>
        <v>-0.31224830643398976</v>
      </c>
      <c r="N45" s="27">
        <f t="shared" si="16"/>
        <v>3.6371081702496317</v>
      </c>
      <c r="O45" s="152">
        <f t="shared" si="17"/>
        <v>3.5864605442784758</v>
      </c>
      <c r="P45" s="52">
        <f t="shared" si="8"/>
        <v>-1.3925245992252059E-2</v>
      </c>
    </row>
    <row r="46" spans="1:16" ht="20.100000000000001" customHeight="1" x14ac:dyDescent="0.25">
      <c r="A46" s="38" t="s">
        <v>181</v>
      </c>
      <c r="B46" s="19">
        <v>8655.2300000000032</v>
      </c>
      <c r="C46" s="140">
        <v>7741.8900000000031</v>
      </c>
      <c r="D46" s="247">
        <f t="shared" si="11"/>
        <v>3.119806093433963E-2</v>
      </c>
      <c r="E46" s="215">
        <f t="shared" si="12"/>
        <v>2.8629219273573727E-2</v>
      </c>
      <c r="F46" s="52">
        <f t="shared" si="18"/>
        <v>-0.1055246365492309</v>
      </c>
      <c r="H46" s="19">
        <v>3497.2550000000001</v>
      </c>
      <c r="I46" s="140">
        <v>3359.6739999999995</v>
      </c>
      <c r="J46" s="247">
        <f t="shared" si="13"/>
        <v>4.5685008310747219E-2</v>
      </c>
      <c r="K46" s="215">
        <f t="shared" si="14"/>
        <v>4.4486325675288832E-2</v>
      </c>
      <c r="L46" s="52">
        <f t="shared" si="15"/>
        <v>-3.933971071597598E-2</v>
      </c>
      <c r="N46" s="27">
        <f t="shared" si="16"/>
        <v>4.0406263034026813</v>
      </c>
      <c r="O46" s="152">
        <f t="shared" si="17"/>
        <v>4.3396044118425845</v>
      </c>
      <c r="P46" s="52">
        <f t="shared" si="8"/>
        <v>7.3993011476495271E-2</v>
      </c>
    </row>
    <row r="47" spans="1:16" ht="20.100000000000001" customHeight="1" x14ac:dyDescent="0.25">
      <c r="A47" s="38" t="s">
        <v>180</v>
      </c>
      <c r="B47" s="19">
        <v>11093.669999999998</v>
      </c>
      <c r="C47" s="140">
        <v>10704.46</v>
      </c>
      <c r="D47" s="247">
        <f t="shared" si="11"/>
        <v>3.9987498038232989E-2</v>
      </c>
      <c r="E47" s="215">
        <f t="shared" si="12"/>
        <v>3.9584692180488081E-2</v>
      </c>
      <c r="F47" s="52">
        <f t="shared" si="18"/>
        <v>-3.5083971309764865E-2</v>
      </c>
      <c r="H47" s="19">
        <v>3300.1259999999993</v>
      </c>
      <c r="I47" s="140">
        <v>3118.9919999999997</v>
      </c>
      <c r="J47" s="247">
        <f t="shared" si="13"/>
        <v>4.3109891539654083E-2</v>
      </c>
      <c r="K47" s="215">
        <f t="shared" si="14"/>
        <v>4.12993921108478E-2</v>
      </c>
      <c r="L47" s="52">
        <f t="shared" si="15"/>
        <v>-5.4886995223818603E-2</v>
      </c>
      <c r="N47" s="27">
        <f t="shared" si="16"/>
        <v>2.9747829167444135</v>
      </c>
      <c r="O47" s="152">
        <f t="shared" si="17"/>
        <v>2.9137312858378657</v>
      </c>
      <c r="P47" s="52">
        <f t="shared" si="8"/>
        <v>-2.0523054157297112E-2</v>
      </c>
    </row>
    <row r="48" spans="1:16" ht="20.100000000000001" customHeight="1" x14ac:dyDescent="0.25">
      <c r="A48" s="38" t="s">
        <v>185</v>
      </c>
      <c r="B48" s="19">
        <v>7468.9400000000032</v>
      </c>
      <c r="C48" s="140">
        <v>8540.4600000000028</v>
      </c>
      <c r="D48" s="247">
        <f t="shared" si="11"/>
        <v>2.6922039649428915E-2</v>
      </c>
      <c r="E48" s="215">
        <f t="shared" si="12"/>
        <v>3.1582301225822826E-2</v>
      </c>
      <c r="F48" s="52">
        <f t="shared" si="18"/>
        <v>0.14346346335624588</v>
      </c>
      <c r="H48" s="19">
        <v>2275.2660000000001</v>
      </c>
      <c r="I48" s="140">
        <v>2750.7490000000003</v>
      </c>
      <c r="J48" s="247">
        <f t="shared" si="13"/>
        <v>2.9722038032445615E-2</v>
      </c>
      <c r="K48" s="215">
        <f t="shared" si="14"/>
        <v>3.6423389848233817E-2</v>
      </c>
      <c r="L48" s="52">
        <f t="shared" si="15"/>
        <v>0.20897908200623583</v>
      </c>
      <c r="N48" s="27">
        <f t="shared" si="16"/>
        <v>3.0463037593018543</v>
      </c>
      <c r="O48" s="152">
        <f t="shared" si="17"/>
        <v>3.22084407631439</v>
      </c>
      <c r="P48" s="52">
        <f t="shared" si="8"/>
        <v>5.7295769169301909E-2</v>
      </c>
    </row>
    <row r="49" spans="1:16" ht="20.100000000000001" customHeight="1" x14ac:dyDescent="0.25">
      <c r="A49" s="38" t="s">
        <v>175</v>
      </c>
      <c r="B49" s="19">
        <v>4390.5799999999981</v>
      </c>
      <c r="C49" s="140">
        <v>6126.09</v>
      </c>
      <c r="D49" s="247">
        <f t="shared" si="11"/>
        <v>1.5825989878615908E-2</v>
      </c>
      <c r="E49" s="215">
        <f t="shared" si="12"/>
        <v>2.2654051387923004E-2</v>
      </c>
      <c r="F49" s="52">
        <f t="shared" si="18"/>
        <v>0.39528035020430163</v>
      </c>
      <c r="H49" s="19">
        <v>1904.8179999999998</v>
      </c>
      <c r="I49" s="140">
        <v>2370.6820000000002</v>
      </c>
      <c r="J49" s="247">
        <f t="shared" si="13"/>
        <v>2.4882837013732451E-2</v>
      </c>
      <c r="K49" s="215">
        <f t="shared" si="14"/>
        <v>3.1390822896669467E-2</v>
      </c>
      <c r="L49" s="52">
        <f t="shared" si="15"/>
        <v>0.24457139737234768</v>
      </c>
      <c r="N49" s="27">
        <f t="shared" si="16"/>
        <v>4.3384199809592365</v>
      </c>
      <c r="O49" s="152">
        <f t="shared" si="17"/>
        <v>3.8698125558063956</v>
      </c>
      <c r="P49" s="52">
        <f t="shared" si="8"/>
        <v>-0.1080133844140259</v>
      </c>
    </row>
    <row r="50" spans="1:16" ht="20.100000000000001" customHeight="1" x14ac:dyDescent="0.25">
      <c r="A50" s="38" t="s">
        <v>187</v>
      </c>
      <c r="B50" s="19">
        <v>7632.1</v>
      </c>
      <c r="C50" s="140">
        <v>9492.1999999999989</v>
      </c>
      <c r="D50" s="247">
        <f t="shared" si="11"/>
        <v>2.7510155230649376E-2</v>
      </c>
      <c r="E50" s="215">
        <f t="shared" si="12"/>
        <v>3.5101800101605213E-2</v>
      </c>
      <c r="F50" s="52">
        <f t="shared" si="18"/>
        <v>0.243720601145163</v>
      </c>
      <c r="H50" s="19">
        <v>1666.8910000000003</v>
      </c>
      <c r="I50" s="140">
        <v>2072.9050000000002</v>
      </c>
      <c r="J50" s="247">
        <f t="shared" si="13"/>
        <v>2.1774771696118744E-2</v>
      </c>
      <c r="K50" s="215">
        <f t="shared" si="14"/>
        <v>2.7447879444236142E-2</v>
      </c>
      <c r="L50" s="52">
        <f t="shared" si="15"/>
        <v>0.24357561472225828</v>
      </c>
      <c r="N50" s="27">
        <f t="shared" si="16"/>
        <v>2.184052881906684</v>
      </c>
      <c r="O50" s="152">
        <f t="shared" si="17"/>
        <v>2.1837982764796364</v>
      </c>
      <c r="P50" s="52">
        <f t="shared" si="8"/>
        <v>-1.1657475382432664E-4</v>
      </c>
    </row>
    <row r="51" spans="1:16" ht="20.100000000000001" customHeight="1" x14ac:dyDescent="0.25">
      <c r="A51" s="38" t="s">
        <v>190</v>
      </c>
      <c r="B51" s="19">
        <v>3905.57</v>
      </c>
      <c r="C51" s="140">
        <v>2450.1900000000005</v>
      </c>
      <c r="D51" s="247">
        <f t="shared" si="11"/>
        <v>1.4077755396832757E-2</v>
      </c>
      <c r="E51" s="215">
        <f t="shared" si="12"/>
        <v>9.0607108563823049E-3</v>
      </c>
      <c r="F51" s="52">
        <f t="shared" si="18"/>
        <v>-0.37264214954539276</v>
      </c>
      <c r="H51" s="19">
        <v>909.37900000000013</v>
      </c>
      <c r="I51" s="140">
        <v>718.23400000000026</v>
      </c>
      <c r="J51" s="247">
        <f t="shared" si="13"/>
        <v>1.1879313110602172E-2</v>
      </c>
      <c r="K51" s="215">
        <f t="shared" si="14"/>
        <v>9.5103250003022357E-3</v>
      </c>
      <c r="L51" s="52">
        <f t="shared" si="15"/>
        <v>-0.21019288987319901</v>
      </c>
      <c r="N51" s="27">
        <f t="shared" si="16"/>
        <v>2.3284155705825271</v>
      </c>
      <c r="O51" s="152">
        <f t="shared" si="17"/>
        <v>2.931340018529176</v>
      </c>
      <c r="P51" s="52">
        <f t="shared" si="8"/>
        <v>0.25894194127717851</v>
      </c>
    </row>
    <row r="52" spans="1:16" ht="20.100000000000001" customHeight="1" x14ac:dyDescent="0.25">
      <c r="A52" s="38" t="s">
        <v>192</v>
      </c>
      <c r="B52" s="19">
        <v>2084.39</v>
      </c>
      <c r="C52" s="140">
        <v>2376.92</v>
      </c>
      <c r="D52" s="247">
        <f t="shared" si="11"/>
        <v>7.5132522452815405E-3</v>
      </c>
      <c r="E52" s="215">
        <f t="shared" si="12"/>
        <v>8.7897611404634847E-3</v>
      </c>
      <c r="F52" s="52">
        <f t="shared" si="18"/>
        <v>0.14034321791987114</v>
      </c>
      <c r="H52" s="19">
        <v>560.64199999999994</v>
      </c>
      <c r="I52" s="140">
        <v>647.61099999999976</v>
      </c>
      <c r="J52" s="247">
        <f t="shared" si="13"/>
        <v>7.3237251585469001E-3</v>
      </c>
      <c r="K52" s="215">
        <f t="shared" si="14"/>
        <v>8.5751873118937935E-3</v>
      </c>
      <c r="L52" s="52">
        <f t="shared" si="15"/>
        <v>0.15512394718911504</v>
      </c>
      <c r="N52" s="27">
        <f t="shared" si="16"/>
        <v>2.6897173753472234</v>
      </c>
      <c r="O52" s="152">
        <f t="shared" si="17"/>
        <v>2.7245805496188336</v>
      </c>
      <c r="P52" s="52">
        <f t="shared" si="8"/>
        <v>1.2961649648082276E-2</v>
      </c>
    </row>
    <row r="53" spans="1:16" ht="20.100000000000001" customHeight="1" x14ac:dyDescent="0.25">
      <c r="A53" s="38" t="s">
        <v>189</v>
      </c>
      <c r="B53" s="19">
        <v>1198.8200000000002</v>
      </c>
      <c r="C53" s="140">
        <v>1694.28</v>
      </c>
      <c r="D53" s="247">
        <f t="shared" si="11"/>
        <v>4.3211860816298386E-3</v>
      </c>
      <c r="E53" s="215">
        <f t="shared" si="12"/>
        <v>6.2653839864465237E-3</v>
      </c>
      <c r="F53" s="52">
        <f t="shared" si="18"/>
        <v>0.41328973490599069</v>
      </c>
      <c r="H53" s="19">
        <v>499.02199999999993</v>
      </c>
      <c r="I53" s="140">
        <v>614.40499999999975</v>
      </c>
      <c r="J53" s="247">
        <f t="shared" si="13"/>
        <v>6.5187766454678584E-3</v>
      </c>
      <c r="K53" s="215">
        <f t="shared" si="14"/>
        <v>8.1354979460881698E-3</v>
      </c>
      <c r="L53" s="52">
        <f t="shared" si="15"/>
        <v>0.23121826292227562</v>
      </c>
      <c r="N53" s="27">
        <f t="shared" si="16"/>
        <v>4.1626098997347381</v>
      </c>
      <c r="O53" s="152">
        <f t="shared" si="17"/>
        <v>3.6263486554760709</v>
      </c>
      <c r="P53" s="52">
        <f t="shared" si="8"/>
        <v>-0.12882812878834513</v>
      </c>
    </row>
    <row r="54" spans="1:16" ht="20.100000000000001" customHeight="1" x14ac:dyDescent="0.25">
      <c r="A54" s="38" t="s">
        <v>186</v>
      </c>
      <c r="B54" s="19">
        <v>2393.4399999999996</v>
      </c>
      <c r="C54" s="140">
        <v>1497.5899999999997</v>
      </c>
      <c r="D54" s="247">
        <f t="shared" si="11"/>
        <v>8.6272331252532624E-3</v>
      </c>
      <c r="E54" s="215">
        <f t="shared" si="12"/>
        <v>5.5380317328083007E-3</v>
      </c>
      <c r="F54" s="52">
        <f>(C54-B54)/B54</f>
        <v>-0.37429390333578449</v>
      </c>
      <c r="H54" s="19">
        <v>750.61</v>
      </c>
      <c r="I54" s="140">
        <v>583.0809999999999</v>
      </c>
      <c r="J54" s="247">
        <f t="shared" si="13"/>
        <v>9.8052970367130711E-3</v>
      </c>
      <c r="K54" s="215">
        <f t="shared" si="14"/>
        <v>7.7207286364906489E-3</v>
      </c>
      <c r="L54" s="52">
        <f t="shared" si="15"/>
        <v>-0.22319047174964377</v>
      </c>
      <c r="N54" s="27">
        <f t="shared" si="16"/>
        <v>3.1361137108095467</v>
      </c>
      <c r="O54" s="152">
        <f t="shared" si="17"/>
        <v>3.8934621625411499</v>
      </c>
      <c r="P54" s="52">
        <f t="shared" si="8"/>
        <v>0.24149266307569681</v>
      </c>
    </row>
    <row r="55" spans="1:16" ht="20.100000000000001" customHeight="1" x14ac:dyDescent="0.25">
      <c r="A55" s="38" t="s">
        <v>193</v>
      </c>
      <c r="B55" s="19">
        <v>958.46999999999991</v>
      </c>
      <c r="C55" s="140">
        <v>680.82999999999993</v>
      </c>
      <c r="D55" s="247">
        <f t="shared" si="11"/>
        <v>3.4548366090486897E-3</v>
      </c>
      <c r="E55" s="215">
        <f t="shared" si="12"/>
        <v>2.5176838418044163E-3</v>
      </c>
      <c r="F55" s="52">
        <f>(C55-B55)/B55</f>
        <v>-0.28966999488768558</v>
      </c>
      <c r="H55" s="19">
        <v>415.28</v>
      </c>
      <c r="I55" s="140">
        <v>301.59299999999996</v>
      </c>
      <c r="J55" s="247">
        <f t="shared" si="13"/>
        <v>5.4248461296894576E-3</v>
      </c>
      <c r="K55" s="215">
        <f t="shared" si="14"/>
        <v>3.993472110504586E-3</v>
      </c>
      <c r="L55" s="52">
        <f t="shared" si="15"/>
        <v>-0.2737598728568677</v>
      </c>
      <c r="N55" s="27">
        <f t="shared" ref="N55:N56" si="19">(H55/B55)*10</f>
        <v>4.3327386355337154</v>
      </c>
      <c r="O55" s="152">
        <f t="shared" ref="O55:O56" si="20">(I55/C55)*10</f>
        <v>4.4297842339497375</v>
      </c>
      <c r="P55" s="52">
        <f t="shared" ref="P55:P56" si="21">(O55-N55)/N55</f>
        <v>2.2398211980785183E-2</v>
      </c>
    </row>
    <row r="56" spans="1:16" ht="20.100000000000001" customHeight="1" x14ac:dyDescent="0.25">
      <c r="A56" s="38" t="s">
        <v>191</v>
      </c>
      <c r="B56" s="19">
        <v>651.32999999999993</v>
      </c>
      <c r="C56" s="140">
        <v>606.32000000000005</v>
      </c>
      <c r="D56" s="247">
        <f t="shared" si="11"/>
        <v>2.3477403868370247E-3</v>
      </c>
      <c r="E56" s="215">
        <f t="shared" si="12"/>
        <v>2.242148652325623E-3</v>
      </c>
      <c r="F56" s="52">
        <f t="shared" si="18"/>
        <v>-6.9104754886155834E-2</v>
      </c>
      <c r="H56" s="19">
        <v>239.95999999999992</v>
      </c>
      <c r="I56" s="140">
        <v>210.65100000000001</v>
      </c>
      <c r="J56" s="247">
        <f t="shared" si="13"/>
        <v>3.1346226095171495E-3</v>
      </c>
      <c r="K56" s="215">
        <f t="shared" si="14"/>
        <v>2.7892852073818082E-3</v>
      </c>
      <c r="L56" s="52">
        <f t="shared" si="15"/>
        <v>-0.12214119019836607</v>
      </c>
      <c r="N56" s="27">
        <f t="shared" si="19"/>
        <v>3.6841539618933563</v>
      </c>
      <c r="O56" s="152">
        <f t="shared" si="20"/>
        <v>3.4742545190658398</v>
      </c>
      <c r="P56" s="52">
        <f t="shared" si="21"/>
        <v>-5.6973580637125494E-2</v>
      </c>
    </row>
    <row r="57" spans="1:16" ht="20.100000000000001" customHeight="1" x14ac:dyDescent="0.25">
      <c r="A57" s="38" t="s">
        <v>194</v>
      </c>
      <c r="B57" s="19">
        <v>795.35</v>
      </c>
      <c r="C57" s="140">
        <v>581.79</v>
      </c>
      <c r="D57" s="247">
        <f t="shared" si="11"/>
        <v>2.8668652091425662E-3</v>
      </c>
      <c r="E57" s="215">
        <f t="shared" si="12"/>
        <v>2.1514376310141905E-3</v>
      </c>
      <c r="F57" s="52">
        <f t="shared" ref="F57:F58" si="22">(C57-B57)/B57</f>
        <v>-0.26851071855158115</v>
      </c>
      <c r="H57" s="19">
        <v>129.93099999999998</v>
      </c>
      <c r="I57" s="140">
        <v>153.57100000000005</v>
      </c>
      <c r="J57" s="247">
        <f t="shared" si="13"/>
        <v>1.6973022598648644E-3</v>
      </c>
      <c r="K57" s="215">
        <f t="shared" si="14"/>
        <v>2.0334739383284762E-3</v>
      </c>
      <c r="L57" s="52">
        <f t="shared" si="15"/>
        <v>0.18194272344552165</v>
      </c>
      <c r="N57" s="27">
        <f t="shared" si="16"/>
        <v>1.6336329917646317</v>
      </c>
      <c r="O57" s="152">
        <f t="shared" si="17"/>
        <v>2.6396294195500101</v>
      </c>
      <c r="P57" s="52">
        <f t="shared" ref="P57:P58" si="23">(O57-N57)/N57</f>
        <v>0.61580320234516839</v>
      </c>
    </row>
    <row r="58" spans="1:16" ht="20.100000000000001" customHeight="1" x14ac:dyDescent="0.25">
      <c r="A58" s="38" t="s">
        <v>188</v>
      </c>
      <c r="B58" s="19">
        <v>189.60999999999999</v>
      </c>
      <c r="C58" s="140">
        <v>176.37999999999997</v>
      </c>
      <c r="D58" s="247">
        <f t="shared" si="11"/>
        <v>6.8345547533227129E-4</v>
      </c>
      <c r="E58" s="215">
        <f t="shared" si="12"/>
        <v>6.5224663428089667E-4</v>
      </c>
      <c r="F58" s="52">
        <f t="shared" si="22"/>
        <v>-6.9774800907125248E-2</v>
      </c>
      <c r="H58" s="19">
        <v>94.541999999999987</v>
      </c>
      <c r="I58" s="140">
        <v>99.57</v>
      </c>
      <c r="J58" s="247">
        <f t="shared" si="13"/>
        <v>1.235012046795176E-3</v>
      </c>
      <c r="K58" s="215">
        <f t="shared" si="14"/>
        <v>1.3184325168121994E-3</v>
      </c>
      <c r="L58" s="52">
        <f t="shared" si="15"/>
        <v>5.3182712445262494E-2</v>
      </c>
      <c r="N58" s="27">
        <f t="shared" si="16"/>
        <v>4.98612942355361</v>
      </c>
      <c r="O58" s="152">
        <f t="shared" si="17"/>
        <v>5.6451978682390305</v>
      </c>
      <c r="P58" s="52">
        <f t="shared" si="23"/>
        <v>0.13218037252946052</v>
      </c>
    </row>
    <row r="59" spans="1:16" ht="20.100000000000001" customHeight="1" x14ac:dyDescent="0.25">
      <c r="A59" s="38" t="s">
        <v>196</v>
      </c>
      <c r="B59" s="19">
        <v>151.08000000000001</v>
      </c>
      <c r="C59" s="140">
        <v>247.38000000000002</v>
      </c>
      <c r="D59" s="247">
        <f t="shared" si="11"/>
        <v>5.4457282428774624E-4</v>
      </c>
      <c r="E59" s="215">
        <f t="shared" si="12"/>
        <v>9.1480197521492381E-4</v>
      </c>
      <c r="F59" s="52">
        <f t="shared" ref="F59:F60" si="24">(C59-B59)/B59</f>
        <v>0.63741064336775222</v>
      </c>
      <c r="H59" s="19">
        <v>45.096999999999994</v>
      </c>
      <c r="I59" s="140">
        <v>97.128000000000029</v>
      </c>
      <c r="J59" s="247">
        <f t="shared" si="13"/>
        <v>5.8910683372810017E-4</v>
      </c>
      <c r="K59" s="215">
        <f t="shared" si="14"/>
        <v>1.2860973535496168E-3</v>
      </c>
      <c r="L59" s="52">
        <f t="shared" si="15"/>
        <v>1.1537574561500774</v>
      </c>
      <c r="N59" s="27">
        <f t="shared" si="16"/>
        <v>2.984974847762774</v>
      </c>
      <c r="O59" s="152">
        <f t="shared" si="17"/>
        <v>3.926267281105992</v>
      </c>
      <c r="P59" s="52">
        <f t="shared" ref="P59" si="25">(O59-N59)/N59</f>
        <v>0.3153435058418374</v>
      </c>
    </row>
    <row r="60" spans="1:16" ht="20.100000000000001" customHeight="1" x14ac:dyDescent="0.25">
      <c r="A60" s="38" t="s">
        <v>220</v>
      </c>
      <c r="B60" s="19">
        <v>233.30000000000004</v>
      </c>
      <c r="C60" s="140">
        <v>186.22000000000003</v>
      </c>
      <c r="D60" s="247">
        <f t="shared" si="11"/>
        <v>8.409375159275298E-4</v>
      </c>
      <c r="E60" s="215">
        <f t="shared" si="12"/>
        <v>6.8863458575682405E-4</v>
      </c>
      <c r="F60" s="52">
        <f t="shared" si="24"/>
        <v>-0.2018002571795971</v>
      </c>
      <c r="H60" s="19">
        <v>78.025999999999982</v>
      </c>
      <c r="I60" s="140">
        <v>77.475000000000037</v>
      </c>
      <c r="J60" s="247">
        <f t="shared" si="13"/>
        <v>1.0192618091773009E-3</v>
      </c>
      <c r="K60" s="215">
        <f t="shared" si="14"/>
        <v>1.0258668197250698E-3</v>
      </c>
      <c r="L60" s="52">
        <f t="shared" si="15"/>
        <v>-7.0617486478858999E-3</v>
      </c>
      <c r="N60" s="27">
        <f t="shared" ref="N60" si="26">(H60/B60)*10</f>
        <v>3.3444492070295744</v>
      </c>
      <c r="O60" s="152">
        <f t="shared" ref="O60" si="27">(I60/C60)*10</f>
        <v>4.1604016754376554</v>
      </c>
      <c r="P60" s="52">
        <f t="shared" ref="P60" si="28">(O60-N60)/N60</f>
        <v>0.24397215143619483</v>
      </c>
    </row>
    <row r="61" spans="1:16" ht="20.100000000000001" customHeight="1" thickBot="1" x14ac:dyDescent="0.3">
      <c r="A61" s="8" t="s">
        <v>17</v>
      </c>
      <c r="B61" s="19">
        <f>B62-SUM(B39:B60)</f>
        <v>216.40999999997439</v>
      </c>
      <c r="C61" s="140">
        <f>C62-SUM(C39:C60)</f>
        <v>303.06999999994878</v>
      </c>
      <c r="D61" s="247">
        <f t="shared" si="11"/>
        <v>7.8005695594451419E-4</v>
      </c>
      <c r="E61" s="215">
        <f t="shared" si="12"/>
        <v>1.1207415095332691E-3</v>
      </c>
      <c r="F61" s="52">
        <f t="shared" si="18"/>
        <v>0.40044360242125893</v>
      </c>
      <c r="H61" s="19">
        <f>H62-SUM(H39:H60)</f>
        <v>126.80300000001444</v>
      </c>
      <c r="I61" s="140">
        <f>I62-SUM(I39:I60)</f>
        <v>162.75599999999395</v>
      </c>
      <c r="J61" s="247">
        <f t="shared" si="13"/>
        <v>1.6564408682890836E-3</v>
      </c>
      <c r="K61" s="215">
        <f t="shared" si="14"/>
        <v>2.1550949352845067E-3</v>
      </c>
      <c r="L61" s="52">
        <f t="shared" si="15"/>
        <v>0.2835343012387358</v>
      </c>
      <c r="N61" s="27">
        <f t="shared" si="16"/>
        <v>5.8593872741568989</v>
      </c>
      <c r="O61" s="152">
        <f t="shared" si="17"/>
        <v>5.3702444979714734</v>
      </c>
      <c r="P61" s="52">
        <f t="shared" si="8"/>
        <v>-8.3480192262220407E-2</v>
      </c>
    </row>
    <row r="62" spans="1:16" ht="26.25" customHeight="1" thickBot="1" x14ac:dyDescent="0.3">
      <c r="A62" s="12" t="s">
        <v>18</v>
      </c>
      <c r="B62" s="17">
        <v>277428.45999999996</v>
      </c>
      <c r="C62" s="145">
        <v>270419.18</v>
      </c>
      <c r="D62" s="253">
        <f>SUM(D39:D61)</f>
        <v>1</v>
      </c>
      <c r="E62" s="254">
        <f>SUM(E39:E61)</f>
        <v>0.99999999999999989</v>
      </c>
      <c r="F62" s="57">
        <f t="shared" si="18"/>
        <v>-2.52651800756129E-2</v>
      </c>
      <c r="G62" s="1"/>
      <c r="H62" s="17">
        <v>76551.48000000001</v>
      </c>
      <c r="I62" s="145">
        <v>75521.498999999996</v>
      </c>
      <c r="J62" s="253">
        <f>SUM(J39:J61)</f>
        <v>1</v>
      </c>
      <c r="K62" s="254">
        <f>SUM(K39:K61)</f>
        <v>0.99999999999999989</v>
      </c>
      <c r="L62" s="57">
        <f t="shared" si="15"/>
        <v>-1.3454749666499122E-2</v>
      </c>
      <c r="M62" s="1"/>
      <c r="N62" s="29">
        <f t="shared" si="16"/>
        <v>2.7593232503975988</v>
      </c>
      <c r="O62" s="146">
        <f t="shared" si="17"/>
        <v>2.7927567489850387</v>
      </c>
      <c r="P62" s="57">
        <f t="shared" si="8"/>
        <v>1.211655741407691E-2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L37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166</v>
      </c>
      <c r="B68" s="39">
        <v>63310.320000000014</v>
      </c>
      <c r="C68" s="147">
        <v>72280.260000000009</v>
      </c>
      <c r="D68" s="247">
        <f>B68/$B$96</f>
        <v>0.17013274210242474</v>
      </c>
      <c r="E68" s="246">
        <f>C68/$C$96</f>
        <v>0.18641981896554863</v>
      </c>
      <c r="F68" s="61">
        <f t="shared" ref="F68:F75" si="29">(C68-B68)/B68</f>
        <v>0.14168211438514278</v>
      </c>
      <c r="H68" s="19">
        <v>27792.886999999984</v>
      </c>
      <c r="I68" s="147">
        <v>31025.93600000002</v>
      </c>
      <c r="J68" s="245">
        <f>H68/$H$96</f>
        <v>0.19021268174793654</v>
      </c>
      <c r="K68" s="246">
        <f>I68/$I$96</f>
        <v>0.20366025348224742</v>
      </c>
      <c r="L68" s="61">
        <f t="shared" ref="L68:L96" si="30">(I68-H68)/H68</f>
        <v>0.11632649029947977</v>
      </c>
      <c r="N68" s="41">
        <f t="shared" ref="N68:N96" si="31">(H68/B68)*10</f>
        <v>4.3899457466018141</v>
      </c>
      <c r="O68" s="149">
        <f t="shared" ref="O68:O96" si="32">(I68/C68)*10</f>
        <v>4.2924494184165933</v>
      </c>
      <c r="P68" s="61">
        <f t="shared" si="8"/>
        <v>-2.2209005261782822E-2</v>
      </c>
    </row>
    <row r="69" spans="1:16" ht="20.100000000000001" customHeight="1" x14ac:dyDescent="0.25">
      <c r="A69" s="38" t="s">
        <v>164</v>
      </c>
      <c r="B69" s="19">
        <v>89805.460000000021</v>
      </c>
      <c r="C69" s="140">
        <v>83777.779999999984</v>
      </c>
      <c r="D69" s="247">
        <f t="shared" ref="D69:D95" si="33">B69/$B$96</f>
        <v>0.24133267949948162</v>
      </c>
      <c r="E69" s="215">
        <f t="shared" ref="E69:E95" si="34">C69/$C$96</f>
        <v>0.21607335918459003</v>
      </c>
      <c r="F69" s="52">
        <f t="shared" si="29"/>
        <v>-6.7119304327376478E-2</v>
      </c>
      <c r="H69" s="19">
        <v>31549.727999999999</v>
      </c>
      <c r="I69" s="140">
        <v>30877.765999999992</v>
      </c>
      <c r="J69" s="214">
        <f t="shared" ref="J69:J96" si="35">H69/$H$96</f>
        <v>0.2159242532558048</v>
      </c>
      <c r="K69" s="215">
        <f t="shared" ref="K69:K96" si="36">I69/$I$96</f>
        <v>0.2026876369024134</v>
      </c>
      <c r="L69" s="52">
        <f t="shared" si="30"/>
        <v>-2.1298503746213178E-2</v>
      </c>
      <c r="N69" s="40">
        <f t="shared" si="31"/>
        <v>3.51311913551804</v>
      </c>
      <c r="O69" s="143">
        <f t="shared" si="32"/>
        <v>3.6856748889741411</v>
      </c>
      <c r="P69" s="52">
        <f t="shared" si="8"/>
        <v>4.9117535386586378E-2</v>
      </c>
    </row>
    <row r="70" spans="1:16" ht="20.100000000000001" customHeight="1" x14ac:dyDescent="0.25">
      <c r="A70" s="38" t="s">
        <v>168</v>
      </c>
      <c r="B70" s="19">
        <v>57197.859999999993</v>
      </c>
      <c r="C70" s="140">
        <v>53292.210000000006</v>
      </c>
      <c r="D70" s="247">
        <f t="shared" si="33"/>
        <v>0.15370683269632177</v>
      </c>
      <c r="E70" s="215">
        <f t="shared" si="34"/>
        <v>0.1374472662449471</v>
      </c>
      <c r="F70" s="52">
        <f t="shared" si="29"/>
        <v>-6.8283149054877007E-2</v>
      </c>
      <c r="H70" s="19">
        <v>23245.532000000003</v>
      </c>
      <c r="I70" s="140">
        <v>22160.317999999999</v>
      </c>
      <c r="J70" s="214">
        <f t="shared" si="35"/>
        <v>0.15909088467050858</v>
      </c>
      <c r="K70" s="215">
        <f t="shared" si="36"/>
        <v>0.1454646197016331</v>
      </c>
      <c r="L70" s="52">
        <f t="shared" si="30"/>
        <v>-4.6684842489300889E-2</v>
      </c>
      <c r="N70" s="40">
        <f t="shared" si="31"/>
        <v>4.0640562426636251</v>
      </c>
      <c r="O70" s="143">
        <f t="shared" si="32"/>
        <v>4.1582659079066149</v>
      </c>
      <c r="P70" s="52">
        <f t="shared" si="8"/>
        <v>2.3181191306851548E-2</v>
      </c>
    </row>
    <row r="71" spans="1:16" ht="20.100000000000001" customHeight="1" x14ac:dyDescent="0.25">
      <c r="A71" s="38" t="s">
        <v>165</v>
      </c>
      <c r="B71" s="19">
        <v>43380.260000000024</v>
      </c>
      <c r="C71" s="140">
        <v>45109.44000000001</v>
      </c>
      <c r="D71" s="247">
        <f t="shared" si="33"/>
        <v>0.11657503211034369</v>
      </c>
      <c r="E71" s="215">
        <f t="shared" si="34"/>
        <v>0.11634288031666293</v>
      </c>
      <c r="F71" s="52">
        <f t="shared" si="29"/>
        <v>3.9860987462960913E-2</v>
      </c>
      <c r="H71" s="19">
        <v>15222.273000000001</v>
      </c>
      <c r="I71" s="140">
        <v>16634.371999999999</v>
      </c>
      <c r="J71" s="214">
        <f t="shared" si="35"/>
        <v>0.10418023034559917</v>
      </c>
      <c r="K71" s="215">
        <f t="shared" si="36"/>
        <v>0.10919123980781746</v>
      </c>
      <c r="L71" s="52">
        <f t="shared" si="30"/>
        <v>9.2765318293792143E-2</v>
      </c>
      <c r="N71" s="40">
        <f t="shared" si="31"/>
        <v>3.5090322188018219</v>
      </c>
      <c r="O71" s="143">
        <f t="shared" si="32"/>
        <v>3.6875589677016594</v>
      </c>
      <c r="P71" s="52">
        <f t="shared" si="8"/>
        <v>5.0876349308869091E-2</v>
      </c>
    </row>
    <row r="72" spans="1:16" ht="20.100000000000001" customHeight="1" x14ac:dyDescent="0.25">
      <c r="A72" s="38" t="s">
        <v>173</v>
      </c>
      <c r="B72" s="19">
        <v>28888.100000000009</v>
      </c>
      <c r="C72" s="140">
        <v>28661.260000000006</v>
      </c>
      <c r="D72" s="247">
        <f t="shared" si="33"/>
        <v>7.7630497952451624E-2</v>
      </c>
      <c r="E72" s="215">
        <f t="shared" si="34"/>
        <v>7.392096957764846E-2</v>
      </c>
      <c r="F72" s="52">
        <f t="shared" si="29"/>
        <v>-7.8523682762107472E-3</v>
      </c>
      <c r="H72" s="19">
        <v>13123.032000000003</v>
      </c>
      <c r="I72" s="140">
        <v>13786.302000000001</v>
      </c>
      <c r="J72" s="214">
        <f t="shared" si="35"/>
        <v>8.981316368407459E-2</v>
      </c>
      <c r="K72" s="215">
        <f t="shared" si="36"/>
        <v>9.0495956670019986E-2</v>
      </c>
      <c r="L72" s="52">
        <f t="shared" si="30"/>
        <v>5.054243562006086E-2</v>
      </c>
      <c r="N72" s="40">
        <f t="shared" si="31"/>
        <v>4.5427120509829297</v>
      </c>
      <c r="O72" s="143">
        <f t="shared" si="32"/>
        <v>4.8100823201771306</v>
      </c>
      <c r="P72" s="52">
        <f t="shared" ref="P72:P75" si="37">(O72-N72)/N72</f>
        <v>5.8856970504293477E-2</v>
      </c>
    </row>
    <row r="73" spans="1:16" ht="20.100000000000001" customHeight="1" x14ac:dyDescent="0.25">
      <c r="A73" s="38" t="s">
        <v>179</v>
      </c>
      <c r="B73" s="19">
        <v>14751.71</v>
      </c>
      <c r="C73" s="140">
        <v>33180.21</v>
      </c>
      <c r="D73" s="247">
        <f t="shared" si="33"/>
        <v>3.9642018441855283E-2</v>
      </c>
      <c r="E73" s="215">
        <f t="shared" si="34"/>
        <v>8.5575906083332917E-2</v>
      </c>
      <c r="F73" s="52">
        <f t="shared" si="29"/>
        <v>1.2492450027827282</v>
      </c>
      <c r="H73" s="19">
        <v>3358.7119999999995</v>
      </c>
      <c r="I73" s="140">
        <v>6281.348</v>
      </c>
      <c r="J73" s="214">
        <f t="shared" si="35"/>
        <v>2.2986802944903698E-2</v>
      </c>
      <c r="K73" s="215">
        <f t="shared" si="36"/>
        <v>4.1231984939639116E-2</v>
      </c>
      <c r="L73" s="52">
        <f t="shared" si="30"/>
        <v>0.87016570637792134</v>
      </c>
      <c r="N73" s="40">
        <f t="shared" si="31"/>
        <v>2.2768289235620816</v>
      </c>
      <c r="O73" s="143">
        <f t="shared" si="32"/>
        <v>1.8931007368548902</v>
      </c>
      <c r="P73" s="52">
        <f t="shared" si="37"/>
        <v>-0.16853624035434842</v>
      </c>
    </row>
    <row r="74" spans="1:16" ht="20.100000000000001" customHeight="1" x14ac:dyDescent="0.25">
      <c r="A74" s="38" t="s">
        <v>170</v>
      </c>
      <c r="B74" s="19">
        <v>17106.79</v>
      </c>
      <c r="C74" s="140">
        <v>11296.400000000003</v>
      </c>
      <c r="D74" s="247">
        <f t="shared" si="33"/>
        <v>4.5970784719937256E-2</v>
      </c>
      <c r="E74" s="215">
        <f t="shared" si="34"/>
        <v>2.9134826617425336E-2</v>
      </c>
      <c r="F74" s="52">
        <f t="shared" si="29"/>
        <v>-0.33965402042113085</v>
      </c>
      <c r="H74" s="19">
        <v>7939.1690000000017</v>
      </c>
      <c r="I74" s="140">
        <v>6079.9369999999999</v>
      </c>
      <c r="J74" s="214">
        <f t="shared" si="35"/>
        <v>5.4335147922563234E-2</v>
      </c>
      <c r="K74" s="215">
        <f t="shared" si="36"/>
        <v>3.9909884123273322E-2</v>
      </c>
      <c r="L74" s="52">
        <f t="shared" si="30"/>
        <v>-0.23418471127141913</v>
      </c>
      <c r="N74" s="40">
        <f t="shared" si="31"/>
        <v>4.6409460804744791</v>
      </c>
      <c r="O74" s="143">
        <f t="shared" si="32"/>
        <v>5.3821899012074628</v>
      </c>
      <c r="P74" s="52">
        <f t="shared" si="37"/>
        <v>0.15971825741556572</v>
      </c>
    </row>
    <row r="75" spans="1:16" ht="20.100000000000001" customHeight="1" x14ac:dyDescent="0.25">
      <c r="A75" s="38" t="s">
        <v>177</v>
      </c>
      <c r="B75" s="19">
        <v>7834.4400000000014</v>
      </c>
      <c r="C75" s="140">
        <v>8578.9900000000016</v>
      </c>
      <c r="D75" s="247">
        <f t="shared" si="33"/>
        <v>2.1053356862466031E-2</v>
      </c>
      <c r="E75" s="215">
        <f t="shared" si="34"/>
        <v>2.2126286799566745E-2</v>
      </c>
      <c r="F75" s="52">
        <f t="shared" si="29"/>
        <v>9.5035509876902499E-2</v>
      </c>
      <c r="H75" s="19">
        <v>3088.4379999999992</v>
      </c>
      <c r="I75" s="140">
        <v>3625.2179999999998</v>
      </c>
      <c r="J75" s="214">
        <f t="shared" si="35"/>
        <v>2.1137065551780704E-2</v>
      </c>
      <c r="K75" s="215">
        <f t="shared" si="36"/>
        <v>2.3796633139719157E-2</v>
      </c>
      <c r="L75" s="52">
        <f t="shared" si="30"/>
        <v>0.17380306808814061</v>
      </c>
      <c r="N75" s="40">
        <f t="shared" si="31"/>
        <v>3.9421298778215146</v>
      </c>
      <c r="O75" s="143">
        <f t="shared" si="32"/>
        <v>4.2256932342851536</v>
      </c>
      <c r="P75" s="52">
        <f t="shared" si="37"/>
        <v>7.1931510440325933E-2</v>
      </c>
    </row>
    <row r="76" spans="1:16" ht="20.100000000000001" customHeight="1" x14ac:dyDescent="0.25">
      <c r="A76" s="38" t="s">
        <v>183</v>
      </c>
      <c r="B76" s="19">
        <v>5462.0600000000013</v>
      </c>
      <c r="C76" s="140">
        <v>6212.77</v>
      </c>
      <c r="D76" s="247">
        <f t="shared" si="33"/>
        <v>1.4678100589729607E-2</v>
      </c>
      <c r="E76" s="215">
        <f t="shared" si="34"/>
        <v>1.6023509858356783E-2</v>
      </c>
      <c r="F76" s="52">
        <f t="shared" ref="F76:F81" si="38">(C76-B76)/B76</f>
        <v>0.1374408190316472</v>
      </c>
      <c r="H76" s="19">
        <v>2761.5349999999994</v>
      </c>
      <c r="I76" s="140">
        <v>3172.6960000000004</v>
      </c>
      <c r="J76" s="214">
        <f t="shared" si="35"/>
        <v>1.8899763025366459E-2</v>
      </c>
      <c r="K76" s="215">
        <f t="shared" si="36"/>
        <v>2.0826191080330732E-2</v>
      </c>
      <c r="L76" s="52">
        <f t="shared" si="30"/>
        <v>0.14888857103024261</v>
      </c>
      <c r="N76" s="40">
        <f t="shared" si="31"/>
        <v>5.0558488921762104</v>
      </c>
      <c r="O76" s="143">
        <f t="shared" si="32"/>
        <v>5.1067333894543019</v>
      </c>
      <c r="P76" s="52">
        <f t="shared" ref="P76:P81" si="39">(O76-N76)/N76</f>
        <v>1.0064481428001915E-2</v>
      </c>
    </row>
    <row r="77" spans="1:16" ht="20.100000000000001" customHeight="1" x14ac:dyDescent="0.25">
      <c r="A77" s="38" t="s">
        <v>178</v>
      </c>
      <c r="B77" s="19">
        <v>1316.1800000000005</v>
      </c>
      <c r="C77" s="140">
        <v>1530.4199999999998</v>
      </c>
      <c r="D77" s="247">
        <f t="shared" si="33"/>
        <v>3.5369480441793605E-3</v>
      </c>
      <c r="E77" s="215">
        <f t="shared" si="34"/>
        <v>3.9471443426082704E-3</v>
      </c>
      <c r="F77" s="52">
        <f t="shared" si="38"/>
        <v>0.16277408865048795</v>
      </c>
      <c r="H77" s="19">
        <v>2464.2049999999999</v>
      </c>
      <c r="I77" s="140">
        <v>3101.3509999999992</v>
      </c>
      <c r="J77" s="214">
        <f t="shared" si="35"/>
        <v>1.6864856156421398E-2</v>
      </c>
      <c r="K77" s="215">
        <f t="shared" si="36"/>
        <v>2.0357868681138935E-2</v>
      </c>
      <c r="L77" s="52">
        <f t="shared" si="30"/>
        <v>0.25856046879216593</v>
      </c>
      <c r="N77" s="40">
        <f t="shared" si="31"/>
        <v>18.722401191326405</v>
      </c>
      <c r="O77" s="143">
        <f t="shared" si="32"/>
        <v>20.264705113628935</v>
      </c>
      <c r="P77" s="52">
        <f t="shared" si="39"/>
        <v>8.2377463581810154E-2</v>
      </c>
    </row>
    <row r="78" spans="1:16" ht="20.100000000000001" customHeight="1" x14ac:dyDescent="0.25">
      <c r="A78" s="38" t="s">
        <v>184</v>
      </c>
      <c r="B78" s="19">
        <v>6493.0899999999992</v>
      </c>
      <c r="C78" s="140">
        <v>6045.7999999999993</v>
      </c>
      <c r="D78" s="247">
        <f t="shared" si="33"/>
        <v>1.7448769906988824E-2</v>
      </c>
      <c r="E78" s="215">
        <f t="shared" si="34"/>
        <v>1.5592873372369075E-2</v>
      </c>
      <c r="F78" s="52">
        <f t="shared" si="38"/>
        <v>-6.8887078417209688E-2</v>
      </c>
      <c r="H78" s="19">
        <v>2293.7470000000008</v>
      </c>
      <c r="I78" s="140">
        <v>2207.6469999999999</v>
      </c>
      <c r="J78" s="214">
        <f t="shared" si="35"/>
        <v>1.5698252870286002E-2</v>
      </c>
      <c r="K78" s="215">
        <f t="shared" si="36"/>
        <v>1.4491422518866886E-2</v>
      </c>
      <c r="L78" s="52">
        <f t="shared" si="30"/>
        <v>-3.7536833835641326E-2</v>
      </c>
      <c r="N78" s="40">
        <f t="shared" si="31"/>
        <v>3.5325969607690655</v>
      </c>
      <c r="O78" s="143">
        <f t="shared" si="32"/>
        <v>3.6515382579642068</v>
      </c>
      <c r="P78" s="52">
        <f t="shared" si="39"/>
        <v>3.3669648283127997E-2</v>
      </c>
    </row>
    <row r="79" spans="1:16" ht="20.100000000000001" customHeight="1" x14ac:dyDescent="0.25">
      <c r="A79" s="38" t="s">
        <v>197</v>
      </c>
      <c r="B79" s="19">
        <v>1729.78</v>
      </c>
      <c r="C79" s="140">
        <v>2152.5400000000004</v>
      </c>
      <c r="D79" s="247">
        <f t="shared" si="33"/>
        <v>4.6484082632015158E-3</v>
      </c>
      <c r="E79" s="215">
        <f t="shared" si="34"/>
        <v>5.5516695307418935E-3</v>
      </c>
      <c r="F79" s="52">
        <f t="shared" si="38"/>
        <v>0.24440102209529563</v>
      </c>
      <c r="H79" s="19">
        <v>1171.316</v>
      </c>
      <c r="I79" s="140">
        <v>1580.9540000000002</v>
      </c>
      <c r="J79" s="214">
        <f t="shared" si="35"/>
        <v>8.0164092896958181E-3</v>
      </c>
      <c r="K79" s="215">
        <f t="shared" si="36"/>
        <v>1.0377688279372872E-2</v>
      </c>
      <c r="L79" s="52">
        <f t="shared" si="30"/>
        <v>0.34972458328922351</v>
      </c>
      <c r="N79" s="40">
        <f t="shared" si="31"/>
        <v>6.7714738290418444</v>
      </c>
      <c r="O79" s="143">
        <f t="shared" si="32"/>
        <v>7.3445975452256391</v>
      </c>
      <c r="P79" s="52">
        <f t="shared" si="39"/>
        <v>8.4637957799637703E-2</v>
      </c>
    </row>
    <row r="80" spans="1:16" ht="20.100000000000001" customHeight="1" x14ac:dyDescent="0.25">
      <c r="A80" s="38" t="s">
        <v>198</v>
      </c>
      <c r="B80" s="19">
        <v>4794.7000000000007</v>
      </c>
      <c r="C80" s="140">
        <v>6317.1799999999994</v>
      </c>
      <c r="D80" s="247">
        <f t="shared" si="33"/>
        <v>1.2884715454897335E-2</v>
      </c>
      <c r="E80" s="215">
        <f t="shared" si="34"/>
        <v>1.6292796290062934E-2</v>
      </c>
      <c r="F80" s="52">
        <f t="shared" si="38"/>
        <v>0.31753394372953436</v>
      </c>
      <c r="H80" s="19">
        <v>1008.9049999999999</v>
      </c>
      <c r="I80" s="140">
        <v>1363.1350000000002</v>
      </c>
      <c r="J80" s="214">
        <f t="shared" si="35"/>
        <v>6.904879139720245E-3</v>
      </c>
      <c r="K80" s="215">
        <f t="shared" si="36"/>
        <v>8.9478821728544537E-3</v>
      </c>
      <c r="L80" s="52">
        <f t="shared" si="30"/>
        <v>0.35110342400919847</v>
      </c>
      <c r="N80" s="40">
        <f t="shared" si="31"/>
        <v>2.104208813898679</v>
      </c>
      <c r="O80" s="143">
        <f t="shared" si="32"/>
        <v>2.1578220028557054</v>
      </c>
      <c r="P80" s="52">
        <f t="shared" si="39"/>
        <v>2.5479024991674586E-2</v>
      </c>
    </row>
    <row r="81" spans="1:16" ht="20.100000000000001" customHeight="1" x14ac:dyDescent="0.25">
      <c r="A81" s="38" t="s">
        <v>209</v>
      </c>
      <c r="B81" s="19">
        <v>7254.3899999999994</v>
      </c>
      <c r="C81" s="140">
        <v>4793.41</v>
      </c>
      <c r="D81" s="247">
        <f t="shared" si="33"/>
        <v>1.9494598400077723E-2</v>
      </c>
      <c r="E81" s="215">
        <f t="shared" si="34"/>
        <v>1.2362803128096804E-2</v>
      </c>
      <c r="F81" s="52">
        <f t="shared" si="38"/>
        <v>-0.33924010151094713</v>
      </c>
      <c r="H81" s="19">
        <v>1901.4110000000001</v>
      </c>
      <c r="I81" s="140">
        <v>1266.403</v>
      </c>
      <c r="J81" s="214">
        <f t="shared" si="35"/>
        <v>1.3013131216452107E-2</v>
      </c>
      <c r="K81" s="215">
        <f t="shared" si="36"/>
        <v>8.3129145883198644E-3</v>
      </c>
      <c r="L81" s="52">
        <f t="shared" si="30"/>
        <v>-0.33396672260757931</v>
      </c>
      <c r="N81" s="40">
        <f t="shared" si="31"/>
        <v>2.6210487718471165</v>
      </c>
      <c r="O81" s="143">
        <f t="shared" si="32"/>
        <v>2.6419667835632672</v>
      </c>
      <c r="P81" s="52">
        <f t="shared" si="39"/>
        <v>7.9807792746295521E-3</v>
      </c>
    </row>
    <row r="82" spans="1:16" ht="20.100000000000001" customHeight="1" x14ac:dyDescent="0.25">
      <c r="A82" s="38" t="s">
        <v>200</v>
      </c>
      <c r="B82" s="19">
        <v>2569.0100000000002</v>
      </c>
      <c r="C82" s="140">
        <v>2043.51</v>
      </c>
      <c r="D82" s="247">
        <f t="shared" si="33"/>
        <v>6.9036567148697105E-3</v>
      </c>
      <c r="E82" s="215">
        <f t="shared" si="34"/>
        <v>5.2704675419580427E-3</v>
      </c>
      <c r="F82" s="52">
        <f t="shared" ref="F82:F93" si="40">(C82-B82)/B82</f>
        <v>-0.2045535050466912</v>
      </c>
      <c r="H82" s="19">
        <v>1182.4379999999994</v>
      </c>
      <c r="I82" s="140">
        <v>970.60000000000036</v>
      </c>
      <c r="J82" s="214">
        <f t="shared" si="35"/>
        <v>8.0925275226235611E-3</v>
      </c>
      <c r="K82" s="215">
        <f t="shared" si="36"/>
        <v>6.3712064006665042E-3</v>
      </c>
      <c r="L82" s="52">
        <f t="shared" si="30"/>
        <v>-0.17915357929971734</v>
      </c>
      <c r="N82" s="40">
        <f t="shared" si="31"/>
        <v>4.6026990942036008</v>
      </c>
      <c r="O82" s="143">
        <f t="shared" si="32"/>
        <v>4.7496709093667286</v>
      </c>
      <c r="P82" s="52">
        <f t="shared" ref="P82:P87" si="41">(O82-N82)/N82</f>
        <v>3.1931658393271133E-2</v>
      </c>
    </row>
    <row r="83" spans="1:16" ht="20.100000000000001" customHeight="1" x14ac:dyDescent="0.25">
      <c r="A83" s="38" t="s">
        <v>207</v>
      </c>
      <c r="B83" s="19">
        <v>1977.0300000000004</v>
      </c>
      <c r="C83" s="140">
        <v>1924.8400000000004</v>
      </c>
      <c r="D83" s="247">
        <f t="shared" si="33"/>
        <v>5.3128389671503289E-3</v>
      </c>
      <c r="E83" s="215">
        <f t="shared" si="34"/>
        <v>4.9644027890553607E-3</v>
      </c>
      <c r="F83" s="52">
        <f t="shared" si="40"/>
        <v>-2.6398183133285808E-2</v>
      </c>
      <c r="H83" s="19">
        <v>683.88499999999999</v>
      </c>
      <c r="I83" s="140">
        <v>747.34499999999991</v>
      </c>
      <c r="J83" s="214">
        <f t="shared" si="35"/>
        <v>4.6804637408552644E-3</v>
      </c>
      <c r="K83" s="215">
        <f t="shared" si="36"/>
        <v>4.9057173372203857E-3</v>
      </c>
      <c r="L83" s="52">
        <f t="shared" si="30"/>
        <v>9.2793379003779763E-2</v>
      </c>
      <c r="N83" s="40">
        <f t="shared" si="31"/>
        <v>3.4591533765294398</v>
      </c>
      <c r="O83" s="143">
        <f t="shared" si="32"/>
        <v>3.8826344007813622</v>
      </c>
      <c r="P83" s="52">
        <f t="shared" si="41"/>
        <v>0.12242331523235317</v>
      </c>
    </row>
    <row r="84" spans="1:16" ht="20.100000000000001" customHeight="1" x14ac:dyDescent="0.25">
      <c r="A84" s="38" t="s">
        <v>204</v>
      </c>
      <c r="B84" s="19">
        <v>1043.1500000000001</v>
      </c>
      <c r="C84" s="140">
        <v>1136.94</v>
      </c>
      <c r="D84" s="247">
        <f t="shared" si="33"/>
        <v>2.8032391863466234E-3</v>
      </c>
      <c r="E84" s="215">
        <f t="shared" si="34"/>
        <v>2.9323102735752588E-3</v>
      </c>
      <c r="F84" s="52">
        <f t="shared" si="40"/>
        <v>8.9910367636485605E-2</v>
      </c>
      <c r="H84" s="19">
        <v>486.35700000000003</v>
      </c>
      <c r="I84" s="140">
        <v>564.50499999999988</v>
      </c>
      <c r="J84" s="214">
        <f t="shared" si="35"/>
        <v>3.3285951638230755E-3</v>
      </c>
      <c r="K84" s="215">
        <f t="shared" si="36"/>
        <v>3.7055201619701655E-3</v>
      </c>
      <c r="L84" s="52">
        <f t="shared" si="30"/>
        <v>0.16068032330160736</v>
      </c>
      <c r="N84" s="40">
        <f t="shared" si="31"/>
        <v>4.6623879595456073</v>
      </c>
      <c r="O84" s="143">
        <f t="shared" si="32"/>
        <v>4.965125688250918</v>
      </c>
      <c r="P84" s="52">
        <f t="shared" si="41"/>
        <v>6.4931904279972308E-2</v>
      </c>
    </row>
    <row r="85" spans="1:16" ht="20.100000000000001" customHeight="1" x14ac:dyDescent="0.25">
      <c r="A85" s="38" t="s">
        <v>219</v>
      </c>
      <c r="B85" s="19">
        <v>2020.0099999999998</v>
      </c>
      <c r="C85" s="140">
        <v>1361.67</v>
      </c>
      <c r="D85" s="247">
        <f t="shared" si="33"/>
        <v>5.4283383873959075E-3</v>
      </c>
      <c r="E85" s="215">
        <f t="shared" si="34"/>
        <v>3.5119170142832714E-3</v>
      </c>
      <c r="F85" s="52">
        <f t="shared" si="40"/>
        <v>-0.32590927767684308</v>
      </c>
      <c r="H85" s="19">
        <v>639.18799999999999</v>
      </c>
      <c r="I85" s="140">
        <v>411.07000000000016</v>
      </c>
      <c r="J85" s="214">
        <f t="shared" si="35"/>
        <v>4.3745604269574481E-3</v>
      </c>
      <c r="K85" s="215">
        <f t="shared" si="36"/>
        <v>2.6983431023304963E-3</v>
      </c>
      <c r="L85" s="52">
        <f t="shared" si="30"/>
        <v>-0.35688717560404737</v>
      </c>
      <c r="N85" s="40">
        <f t="shared" si="31"/>
        <v>3.1642813649437382</v>
      </c>
      <c r="O85" s="143">
        <f t="shared" si="32"/>
        <v>3.0188665388824028</v>
      </c>
      <c r="P85" s="52">
        <f t="shared" si="41"/>
        <v>-4.5955087203163741E-2</v>
      </c>
    </row>
    <row r="86" spans="1:16" ht="20.100000000000001" customHeight="1" x14ac:dyDescent="0.25">
      <c r="A86" s="38" t="s">
        <v>216</v>
      </c>
      <c r="B86" s="19">
        <v>545.77999999999986</v>
      </c>
      <c r="C86" s="140">
        <v>1249.05</v>
      </c>
      <c r="D86" s="247">
        <f t="shared" si="33"/>
        <v>1.4666652764456305E-3</v>
      </c>
      <c r="E86" s="215">
        <f t="shared" si="34"/>
        <v>3.2214559670775736E-3</v>
      </c>
      <c r="F86" s="52">
        <f t="shared" si="40"/>
        <v>1.2885594928359416</v>
      </c>
      <c r="H86" s="19">
        <v>214.52399999999997</v>
      </c>
      <c r="I86" s="140">
        <v>403.6520000000001</v>
      </c>
      <c r="J86" s="214">
        <f t="shared" si="35"/>
        <v>1.468188077737097E-3</v>
      </c>
      <c r="K86" s="215">
        <f t="shared" si="36"/>
        <v>2.6496499134986968E-3</v>
      </c>
      <c r="L86" s="52">
        <f t="shared" si="30"/>
        <v>0.88161697525684846</v>
      </c>
      <c r="N86" s="40">
        <f t="shared" si="31"/>
        <v>3.9305947451354029</v>
      </c>
      <c r="O86" s="143">
        <f t="shared" si="32"/>
        <v>3.2316720707737892</v>
      </c>
      <c r="P86" s="52">
        <f t="shared" si="41"/>
        <v>-0.17781600996302582</v>
      </c>
    </row>
    <row r="87" spans="1:16" ht="20.100000000000001" customHeight="1" x14ac:dyDescent="0.25">
      <c r="A87" s="38" t="s">
        <v>210</v>
      </c>
      <c r="B87" s="19">
        <v>7.37</v>
      </c>
      <c r="C87" s="140">
        <v>2042.6700000000005</v>
      </c>
      <c r="D87" s="247">
        <f t="shared" si="33"/>
        <v>1.9805275179384183E-5</v>
      </c>
      <c r="E87" s="215">
        <f t="shared" si="34"/>
        <v>5.268301077034826E-3</v>
      </c>
      <c r="F87" s="52">
        <f t="shared" si="40"/>
        <v>276.16010854816835</v>
      </c>
      <c r="H87" s="19">
        <v>2.9930000000000003</v>
      </c>
      <c r="I87" s="140">
        <v>398.41500000000002</v>
      </c>
      <c r="J87" s="214">
        <f t="shared" si="35"/>
        <v>2.0483894187443515E-5</v>
      </c>
      <c r="K87" s="215">
        <f t="shared" si="36"/>
        <v>2.6152732311163656E-3</v>
      </c>
      <c r="L87" s="52">
        <f t="shared" si="30"/>
        <v>132.11560307383894</v>
      </c>
      <c r="N87" s="40">
        <f t="shared" si="31"/>
        <v>4.0610583446404345</v>
      </c>
      <c r="O87" s="143">
        <f t="shared" si="32"/>
        <v>1.9504618954603532</v>
      </c>
      <c r="P87" s="52">
        <f t="shared" si="41"/>
        <v>-0.5197158646995389</v>
      </c>
    </row>
    <row r="88" spans="1:16" ht="20.100000000000001" customHeight="1" x14ac:dyDescent="0.25">
      <c r="A88" s="38" t="s">
        <v>208</v>
      </c>
      <c r="B88" s="19">
        <v>555.69999999999982</v>
      </c>
      <c r="C88" s="140">
        <v>516.92000000000007</v>
      </c>
      <c r="D88" s="247">
        <f t="shared" si="33"/>
        <v>1.4933231230914231E-3</v>
      </c>
      <c r="E88" s="215">
        <f t="shared" si="34"/>
        <v>1.3332012477496815E-3</v>
      </c>
      <c r="F88" s="52">
        <f t="shared" si="40"/>
        <v>-6.9785855677523406E-2</v>
      </c>
      <c r="H88" s="19">
        <v>545.42400000000009</v>
      </c>
      <c r="I88" s="140">
        <v>389.97099999999995</v>
      </c>
      <c r="J88" s="214">
        <f t="shared" si="35"/>
        <v>3.7328458079826901E-3</v>
      </c>
      <c r="K88" s="215">
        <f t="shared" si="36"/>
        <v>2.5598451795531794E-3</v>
      </c>
      <c r="L88" s="52">
        <f t="shared" si="30"/>
        <v>-0.2850131274018014</v>
      </c>
      <c r="N88" s="40">
        <f t="shared" ref="N88:N93" si="42">(H88/B88)*10</f>
        <v>9.8150800791794186</v>
      </c>
      <c r="O88" s="143">
        <f t="shared" ref="O88:O93" si="43">(I88/C88)*10</f>
        <v>7.544126750754466</v>
      </c>
      <c r="P88" s="52">
        <f t="shared" ref="P88:P93" si="44">(O88-N88)/N88</f>
        <v>-0.23137389711595849</v>
      </c>
    </row>
    <row r="89" spans="1:16" ht="20.100000000000001" customHeight="1" x14ac:dyDescent="0.25">
      <c r="A89" s="38" t="s">
        <v>199</v>
      </c>
      <c r="B89" s="19">
        <v>1256.26</v>
      </c>
      <c r="C89" s="140">
        <v>901.44999999999993</v>
      </c>
      <c r="D89" s="247">
        <f t="shared" si="33"/>
        <v>3.3759260511334022E-3</v>
      </c>
      <c r="E89" s="215">
        <f t="shared" si="34"/>
        <v>2.3249521488507897E-3</v>
      </c>
      <c r="F89" s="52">
        <f t="shared" si="40"/>
        <v>-0.28243357266807834</v>
      </c>
      <c r="H89" s="19">
        <v>469.67399999999998</v>
      </c>
      <c r="I89" s="140">
        <v>385.87200000000007</v>
      </c>
      <c r="J89" s="214">
        <f t="shared" si="35"/>
        <v>3.2144178144314548E-3</v>
      </c>
      <c r="K89" s="215">
        <f t="shared" si="36"/>
        <v>2.5329385495961106E-3</v>
      </c>
      <c r="L89" s="52">
        <f t="shared" si="30"/>
        <v>-0.17842588689175878</v>
      </c>
      <c r="N89" s="40">
        <f t="shared" si="42"/>
        <v>3.7386687469154474</v>
      </c>
      <c r="O89" s="143">
        <f t="shared" si="43"/>
        <v>4.2805701924676924</v>
      </c>
      <c r="P89" s="52">
        <f t="shared" si="44"/>
        <v>0.14494502782556909</v>
      </c>
    </row>
    <row r="90" spans="1:16" ht="20.100000000000001" customHeight="1" x14ac:dyDescent="0.25">
      <c r="A90" s="38" t="s">
        <v>182</v>
      </c>
      <c r="B90" s="19">
        <v>1628.1499999999994</v>
      </c>
      <c r="C90" s="140">
        <v>1155.1200000000003</v>
      </c>
      <c r="D90" s="247">
        <f t="shared" si="33"/>
        <v>4.3752996992285414E-3</v>
      </c>
      <c r="E90" s="215">
        <f t="shared" si="34"/>
        <v>2.9791987644134728E-3</v>
      </c>
      <c r="F90" s="52">
        <f t="shared" si="40"/>
        <v>-0.29053219912170208</v>
      </c>
      <c r="H90" s="19">
        <v>496.44699999999989</v>
      </c>
      <c r="I90" s="140">
        <v>376.09400000000005</v>
      </c>
      <c r="J90" s="214">
        <f t="shared" si="35"/>
        <v>3.39765045695749E-3</v>
      </c>
      <c r="K90" s="215">
        <f t="shared" si="36"/>
        <v>2.4687538636433831E-3</v>
      </c>
      <c r="L90" s="52">
        <f t="shared" si="30"/>
        <v>-0.24242869833033509</v>
      </c>
      <c r="N90" s="40">
        <f t="shared" si="42"/>
        <v>3.0491478057918502</v>
      </c>
      <c r="O90" s="143">
        <f t="shared" si="43"/>
        <v>3.2558868342683005</v>
      </c>
      <c r="P90" s="52">
        <f t="shared" si="44"/>
        <v>6.7802232506981114E-2</v>
      </c>
    </row>
    <row r="91" spans="1:16" ht="20.100000000000001" customHeight="1" x14ac:dyDescent="0.25">
      <c r="A91" s="38" t="s">
        <v>201</v>
      </c>
      <c r="B91" s="19">
        <v>807.74</v>
      </c>
      <c r="C91" s="140">
        <v>820.67</v>
      </c>
      <c r="D91" s="247">
        <f t="shared" si="33"/>
        <v>2.1706259122653707E-3</v>
      </c>
      <c r="E91" s="215">
        <f t="shared" si="34"/>
        <v>2.1166104387346802E-3</v>
      </c>
      <c r="F91" s="52">
        <f t="shared" si="40"/>
        <v>1.6007626216356687E-2</v>
      </c>
      <c r="H91" s="19">
        <v>355.96800000000007</v>
      </c>
      <c r="I91" s="140">
        <v>342.02699999999987</v>
      </c>
      <c r="J91" s="214">
        <f t="shared" si="35"/>
        <v>2.4362214654580334E-3</v>
      </c>
      <c r="K91" s="215">
        <f t="shared" si="36"/>
        <v>2.2451314770253047E-3</v>
      </c>
      <c r="L91" s="52">
        <f t="shared" si="30"/>
        <v>-3.91636326860847E-2</v>
      </c>
      <c r="N91" s="40">
        <f t="shared" si="42"/>
        <v>4.406962636491941</v>
      </c>
      <c r="O91" s="143">
        <f t="shared" si="43"/>
        <v>4.1676556959557418</v>
      </c>
      <c r="P91" s="52">
        <f t="shared" si="44"/>
        <v>-5.4302012582229157E-2</v>
      </c>
    </row>
    <row r="92" spans="1:16" ht="20.100000000000001" customHeight="1" x14ac:dyDescent="0.25">
      <c r="A92" s="38" t="s">
        <v>221</v>
      </c>
      <c r="B92" s="19">
        <v>327.29000000000002</v>
      </c>
      <c r="C92" s="140">
        <v>290.79999999999995</v>
      </c>
      <c r="D92" s="247">
        <f t="shared" si="33"/>
        <v>8.7952082950619405E-4</v>
      </c>
      <c r="E92" s="215">
        <f t="shared" si="34"/>
        <v>7.5000952341872486E-4</v>
      </c>
      <c r="F92" s="52">
        <f t="shared" si="40"/>
        <v>-0.11149133795716357</v>
      </c>
      <c r="H92" s="19">
        <v>330.91800000000006</v>
      </c>
      <c r="I92" s="140">
        <v>323.15000000000003</v>
      </c>
      <c r="J92" s="214">
        <f t="shared" si="35"/>
        <v>2.2647809210559417E-3</v>
      </c>
      <c r="K92" s="215">
        <f t="shared" si="36"/>
        <v>2.1212191926389657E-3</v>
      </c>
      <c r="L92" s="52">
        <f t="shared" si="30"/>
        <v>-2.3474093279906284E-2</v>
      </c>
      <c r="N92" s="40">
        <f t="shared" si="42"/>
        <v>10.110849705154452</v>
      </c>
      <c r="O92" s="143">
        <f t="shared" si="43"/>
        <v>11.112448418156811</v>
      </c>
      <c r="P92" s="52">
        <f t="shared" si="44"/>
        <v>9.9061774451236248E-2</v>
      </c>
    </row>
    <row r="93" spans="1:16" ht="20.100000000000001" customHeight="1" x14ac:dyDescent="0.25">
      <c r="A93" s="38" t="s">
        <v>203</v>
      </c>
      <c r="B93" s="19">
        <v>1749.8700000000008</v>
      </c>
      <c r="C93" s="140">
        <v>1544.1200000000003</v>
      </c>
      <c r="D93" s="247">
        <f t="shared" si="33"/>
        <v>4.7023957772251044E-3</v>
      </c>
      <c r="E93" s="215">
        <f t="shared" si="34"/>
        <v>3.9824783538559899E-3</v>
      </c>
      <c r="F93" s="52">
        <f t="shared" si="40"/>
        <v>-0.11758016309783033</v>
      </c>
      <c r="H93" s="19">
        <v>349.06700000000001</v>
      </c>
      <c r="I93" s="140">
        <v>317.86700000000008</v>
      </c>
      <c r="J93" s="214">
        <f t="shared" si="35"/>
        <v>2.3889914775570816E-3</v>
      </c>
      <c r="K93" s="215">
        <f t="shared" si="36"/>
        <v>2.086540557346651E-3</v>
      </c>
      <c r="L93" s="52">
        <f t="shared" si="30"/>
        <v>-8.9381121675781244E-2</v>
      </c>
      <c r="N93" s="40">
        <f t="shared" si="42"/>
        <v>1.9948167578162939</v>
      </c>
      <c r="O93" s="143">
        <f t="shared" si="43"/>
        <v>2.0585641012356555</v>
      </c>
      <c r="P93" s="52">
        <f t="shared" si="44"/>
        <v>3.1956490825325326E-2</v>
      </c>
    </row>
    <row r="94" spans="1:16" ht="20.100000000000001" customHeight="1" x14ac:dyDescent="0.25">
      <c r="A94" s="38" t="s">
        <v>211</v>
      </c>
      <c r="B94" s="19">
        <v>312.2</v>
      </c>
      <c r="C94" s="140">
        <v>1403.06</v>
      </c>
      <c r="D94" s="247">
        <f t="shared" si="33"/>
        <v>8.3896973012262442E-4</v>
      </c>
      <c r="E94" s="215">
        <f t="shared" si="34"/>
        <v>3.6186669942499185E-3</v>
      </c>
      <c r="F94" s="52">
        <f t="shared" ref="F94" si="45">(C94-B94)/B94</f>
        <v>3.4941063420884046</v>
      </c>
      <c r="H94" s="19">
        <v>69.597000000000008</v>
      </c>
      <c r="I94" s="140">
        <v>291.87300000000005</v>
      </c>
      <c r="J94" s="214">
        <f t="shared" si="35"/>
        <v>4.7631726821366734E-4</v>
      </c>
      <c r="K94" s="215">
        <f t="shared" si="36"/>
        <v>1.9159109064307996E-3</v>
      </c>
      <c r="L94" s="52">
        <f t="shared" si="30"/>
        <v>3.1937583516530887</v>
      </c>
      <c r="N94" s="40">
        <f t="shared" si="31"/>
        <v>2.2292440743113393</v>
      </c>
      <c r="O94" s="143">
        <f t="shared" si="32"/>
        <v>2.0802602882271608</v>
      </c>
      <c r="P94" s="52">
        <f t="shared" ref="P94" si="46">(O94-N94)/N94</f>
        <v>-6.6831527243243996E-2</v>
      </c>
    </row>
    <row r="95" spans="1:16" ht="20.100000000000001" customHeight="1" thickBot="1" x14ac:dyDescent="0.3">
      <c r="A95" s="8" t="s">
        <v>17</v>
      </c>
      <c r="B95" s="19">
        <f>B96-SUM(B68:B94)</f>
        <v>7998.3800000000047</v>
      </c>
      <c r="C95" s="140">
        <f>C96-SUM(C68:C94)</f>
        <v>8108.9200000000419</v>
      </c>
      <c r="D95" s="247">
        <f t="shared" si="33"/>
        <v>2.1493910025682898E-2</v>
      </c>
      <c r="E95" s="215">
        <f t="shared" si="34"/>
        <v>2.091391755378473E-2</v>
      </c>
      <c r="F95" s="52">
        <f>(C95-B95)/B95</f>
        <v>1.3820298610473269E-2</v>
      </c>
      <c r="H95" s="196">
        <f>H96-SUM(H68:H94)</f>
        <v>3367.4250000000466</v>
      </c>
      <c r="I95" s="119">
        <f>I96-SUM(I68:I94)</f>
        <v>3255.810999999987</v>
      </c>
      <c r="J95" s="214">
        <f t="shared" si="35"/>
        <v>2.3046434141046748E-2</v>
      </c>
      <c r="K95" s="215">
        <f t="shared" si="36"/>
        <v>2.1371774039316217E-2</v>
      </c>
      <c r="L95" s="52">
        <f t="shared" si="30"/>
        <v>-3.3145207391421655E-2</v>
      </c>
      <c r="N95" s="40">
        <f t="shared" si="31"/>
        <v>4.2101338020949806</v>
      </c>
      <c r="O95" s="143">
        <f t="shared" si="32"/>
        <v>4.0150981881680545</v>
      </c>
      <c r="P95" s="52">
        <f>(O95-N95)/N95</f>
        <v>-4.6325276842715896E-2</v>
      </c>
    </row>
    <row r="96" spans="1:16" ht="26.25" customHeight="1" thickBot="1" x14ac:dyDescent="0.3">
      <c r="A96" s="12" t="s">
        <v>18</v>
      </c>
      <c r="B96" s="17">
        <v>372123.08000000025</v>
      </c>
      <c r="C96" s="145">
        <v>387728.41</v>
      </c>
      <c r="D96" s="243">
        <f>SUM(D68:D95)</f>
        <v>0.99999999999999956</v>
      </c>
      <c r="E96" s="244">
        <f>SUM(E68:E95)</f>
        <v>1</v>
      </c>
      <c r="F96" s="57">
        <f>(C96-B96)/B96</f>
        <v>4.193593689485671E-2</v>
      </c>
      <c r="G96" s="1"/>
      <c r="H96" s="17">
        <v>146114.79499999998</v>
      </c>
      <c r="I96" s="145">
        <v>152341.63500000001</v>
      </c>
      <c r="J96" s="255">
        <f t="shared" si="35"/>
        <v>1</v>
      </c>
      <c r="K96" s="244">
        <f t="shared" si="36"/>
        <v>1</v>
      </c>
      <c r="L96" s="57">
        <f t="shared" si="30"/>
        <v>4.2616081417354255E-2</v>
      </c>
      <c r="M96" s="1"/>
      <c r="N96" s="37">
        <f t="shared" si="31"/>
        <v>3.9265179413219919</v>
      </c>
      <c r="O96" s="150">
        <f t="shared" si="32"/>
        <v>3.9290810544422068</v>
      </c>
      <c r="P96" s="57">
        <f>(O96-N96)/N96</f>
        <v>6.5277000093163639E-4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topLeftCell="A85" workbookViewId="0">
      <selection activeCell="F88" sqref="F88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9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L5</f>
        <v>2023/2022</v>
      </c>
    </row>
    <row r="6" spans="1:19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164</v>
      </c>
      <c r="B7" s="39">
        <v>60260.2</v>
      </c>
      <c r="C7" s="147">
        <v>58983.689999999995</v>
      </c>
      <c r="D7" s="247">
        <f>B7/$B$33</f>
        <v>0.19940992594854584</v>
      </c>
      <c r="E7" s="246">
        <f>C7/$C$33</f>
        <v>0.18252802959083819</v>
      </c>
      <c r="F7" s="52">
        <f>(C7-B7)/B7</f>
        <v>-2.1183301748085834E-2</v>
      </c>
      <c r="H7" s="39">
        <v>17682.980999999996</v>
      </c>
      <c r="I7" s="147">
        <v>17928.836000000003</v>
      </c>
      <c r="J7" s="247" t="e">
        <f>H7/$H$33</f>
        <v>#DIV/0!</v>
      </c>
      <c r="K7" s="246" t="e">
        <f>I7/$I$33</f>
        <v>#DIV/0!</v>
      </c>
      <c r="L7" s="52">
        <f t="shared" ref="L7:L33" si="0">(I7-H7)/H7</f>
        <v>1.3903481545334856E-2</v>
      </c>
      <c r="N7" s="27">
        <f t="shared" ref="N7:O33" si="1">(H7/B7)*10</f>
        <v>2.9344378213148974</v>
      </c>
      <c r="O7" s="151">
        <f t="shared" si="1"/>
        <v>3.0396260389948484</v>
      </c>
      <c r="P7" s="61">
        <f>(O7-N7)/N7</f>
        <v>3.5846122523331247E-2</v>
      </c>
      <c r="R7" s="119"/>
      <c r="S7" s="2"/>
    </row>
    <row r="8" spans="1:19" ht="20.100000000000001" customHeight="1" x14ac:dyDescent="0.25">
      <c r="A8" s="8" t="s">
        <v>169</v>
      </c>
      <c r="B8" s="19">
        <v>42989.499999999993</v>
      </c>
      <c r="C8" s="140">
        <v>36725.090000000004</v>
      </c>
      <c r="D8" s="247">
        <f t="shared" ref="D8:D32" si="2">B8/$B$33</f>
        <v>0.14225862196881209</v>
      </c>
      <c r="E8" s="215">
        <f t="shared" ref="E8:E32" si="3">C8/$C$33</f>
        <v>0.11364765945037004</v>
      </c>
      <c r="F8" s="52">
        <f t="shared" ref="F8:F33" si="4">(C8-B8)/B8</f>
        <v>-0.14571953616580768</v>
      </c>
      <c r="H8" s="19">
        <v>8856.5910000000003</v>
      </c>
      <c r="I8" s="140">
        <v>8234.99</v>
      </c>
      <c r="J8" s="247" t="e">
        <f t="shared" ref="J8:J32" si="5">H8/$H$33</f>
        <v>#DIV/0!</v>
      </c>
      <c r="K8" s="215" t="e">
        <f t="shared" ref="K8:K32" si="6">I8/$I$33</f>
        <v>#DIV/0!</v>
      </c>
      <c r="L8" s="52">
        <f t="shared" si="0"/>
        <v>-7.0185131050987962E-2</v>
      </c>
      <c r="N8" s="27">
        <f t="shared" si="1"/>
        <v>2.0601753916654069</v>
      </c>
      <c r="O8" s="152">
        <f t="shared" si="1"/>
        <v>2.2423335109594014</v>
      </c>
      <c r="P8" s="52">
        <f t="shared" ref="P8:P71" si="7">(O8-N8)/N8</f>
        <v>8.8418743389969981E-2</v>
      </c>
    </row>
    <row r="9" spans="1:19" ht="20.100000000000001" customHeight="1" x14ac:dyDescent="0.25">
      <c r="A9" s="8" t="s">
        <v>166</v>
      </c>
      <c r="B9" s="19">
        <v>23157.890000000003</v>
      </c>
      <c r="C9" s="140">
        <v>28027.300000000003</v>
      </c>
      <c r="D9" s="247">
        <f t="shared" si="2"/>
        <v>7.6632887544757097E-2</v>
      </c>
      <c r="E9" s="215">
        <f t="shared" si="3"/>
        <v>8.6731905781942439E-2</v>
      </c>
      <c r="F9" s="52">
        <f t="shared" si="4"/>
        <v>0.21027002028250411</v>
      </c>
      <c r="H9" s="19">
        <v>5248.7580000000007</v>
      </c>
      <c r="I9" s="140">
        <v>6745.4630000000006</v>
      </c>
      <c r="J9" s="247" t="e">
        <f t="shared" si="5"/>
        <v>#DIV/0!</v>
      </c>
      <c r="K9" s="215" t="e">
        <f t="shared" si="6"/>
        <v>#DIV/0!</v>
      </c>
      <c r="L9" s="52">
        <f t="shared" si="0"/>
        <v>0.28515412598561407</v>
      </c>
      <c r="N9" s="27">
        <f t="shared" si="1"/>
        <v>2.2665095999678728</v>
      </c>
      <c r="O9" s="152">
        <f t="shared" si="1"/>
        <v>2.4067473499052707</v>
      </c>
      <c r="P9" s="52">
        <f t="shared" si="7"/>
        <v>6.1873883057625582E-2</v>
      </c>
    </row>
    <row r="10" spans="1:19" ht="20.100000000000001" customHeight="1" x14ac:dyDescent="0.25">
      <c r="A10" s="8" t="s">
        <v>165</v>
      </c>
      <c r="B10" s="19">
        <v>18121.869999999995</v>
      </c>
      <c r="C10" s="140">
        <v>20437.63</v>
      </c>
      <c r="D10" s="247">
        <f t="shared" si="2"/>
        <v>5.9967951562543337E-2</v>
      </c>
      <c r="E10" s="215">
        <f t="shared" si="3"/>
        <v>6.3245285830822104E-2</v>
      </c>
      <c r="F10" s="52">
        <f t="shared" si="4"/>
        <v>0.12778813665477162</v>
      </c>
      <c r="H10" s="19">
        <v>4818.1859999999997</v>
      </c>
      <c r="I10" s="140">
        <v>6013.7580000000007</v>
      </c>
      <c r="J10" s="247" t="e">
        <f t="shared" si="5"/>
        <v>#DIV/0!</v>
      </c>
      <c r="K10" s="215" t="e">
        <f t="shared" si="6"/>
        <v>#DIV/0!</v>
      </c>
      <c r="L10" s="52">
        <f t="shared" si="0"/>
        <v>0.2481373695411512</v>
      </c>
      <c r="N10" s="27">
        <f t="shared" si="1"/>
        <v>2.6587686590843003</v>
      </c>
      <c r="O10" s="152">
        <f t="shared" si="1"/>
        <v>2.9424928428589814</v>
      </c>
      <c r="P10" s="52">
        <f t="shared" si="7"/>
        <v>0.10671262533702268</v>
      </c>
    </row>
    <row r="11" spans="1:19" ht="20.100000000000001" customHeight="1" x14ac:dyDescent="0.25">
      <c r="A11" s="8" t="s">
        <v>172</v>
      </c>
      <c r="B11" s="19">
        <v>27803.530000000006</v>
      </c>
      <c r="C11" s="140">
        <v>29942.199999999997</v>
      </c>
      <c r="D11" s="247">
        <f t="shared" si="2"/>
        <v>9.2005998294200392E-2</v>
      </c>
      <c r="E11" s="215">
        <f t="shared" si="3"/>
        <v>9.2657661255421547E-2</v>
      </c>
      <c r="F11" s="52">
        <f t="shared" si="4"/>
        <v>7.6920808257080683E-2</v>
      </c>
      <c r="H11" s="19">
        <v>5616.9679999999998</v>
      </c>
      <c r="I11" s="140">
        <v>6006.0560000000005</v>
      </c>
      <c r="J11" s="247" t="e">
        <f t="shared" si="5"/>
        <v>#DIV/0!</v>
      </c>
      <c r="K11" s="215" t="e">
        <f t="shared" si="6"/>
        <v>#DIV/0!</v>
      </c>
      <c r="L11" s="52">
        <f t="shared" si="0"/>
        <v>6.9270111561967357E-2</v>
      </c>
      <c r="N11" s="27">
        <f t="shared" si="1"/>
        <v>2.020235560017019</v>
      </c>
      <c r="O11" s="152">
        <f t="shared" si="1"/>
        <v>2.0058833352258691</v>
      </c>
      <c r="P11" s="52">
        <f t="shared" si="7"/>
        <v>-7.1042333256568007E-3</v>
      </c>
    </row>
    <row r="12" spans="1:19" ht="20.100000000000001" customHeight="1" x14ac:dyDescent="0.25">
      <c r="A12" s="8" t="s">
        <v>163</v>
      </c>
      <c r="B12" s="19">
        <v>22783.040000000001</v>
      </c>
      <c r="C12" s="140">
        <v>20685.719999999998</v>
      </c>
      <c r="D12" s="247">
        <f t="shared" si="2"/>
        <v>7.5392453381879887E-2</v>
      </c>
      <c r="E12" s="215">
        <f t="shared" si="3"/>
        <v>6.4013012957781945E-2</v>
      </c>
      <c r="F12" s="52">
        <f t="shared" si="4"/>
        <v>-9.205619618804177E-2</v>
      </c>
      <c r="H12" s="19">
        <v>5537.2890000000007</v>
      </c>
      <c r="I12" s="140">
        <v>5159.7649999999994</v>
      </c>
      <c r="J12" s="247" t="e">
        <f t="shared" si="5"/>
        <v>#DIV/0!</v>
      </c>
      <c r="K12" s="215" t="e">
        <f t="shared" si="6"/>
        <v>#DIV/0!</v>
      </c>
      <c r="L12" s="52">
        <f t="shared" si="0"/>
        <v>-6.81784895099391E-2</v>
      </c>
      <c r="N12" s="27">
        <f t="shared" si="1"/>
        <v>2.4304434351166484</v>
      </c>
      <c r="O12" s="152">
        <f t="shared" si="1"/>
        <v>2.4943608440992144</v>
      </c>
      <c r="P12" s="52">
        <f t="shared" si="7"/>
        <v>2.6298661412582244E-2</v>
      </c>
    </row>
    <row r="13" spans="1:19" ht="20.100000000000001" customHeight="1" x14ac:dyDescent="0.25">
      <c r="A13" s="8" t="s">
        <v>168</v>
      </c>
      <c r="B13" s="19">
        <v>14652.999999999998</v>
      </c>
      <c r="C13" s="140">
        <v>13775.75</v>
      </c>
      <c r="D13" s="247">
        <f t="shared" si="2"/>
        <v>4.848894701517821E-2</v>
      </c>
      <c r="E13" s="215">
        <f t="shared" si="3"/>
        <v>4.2629759237443256E-2</v>
      </c>
      <c r="F13" s="52">
        <f t="shared" si="4"/>
        <v>-5.9868286357742329E-2</v>
      </c>
      <c r="H13" s="19">
        <v>5174.9129999999986</v>
      </c>
      <c r="I13" s="140">
        <v>4958.994999999999</v>
      </c>
      <c r="J13" s="247" t="e">
        <f t="shared" si="5"/>
        <v>#DIV/0!</v>
      </c>
      <c r="K13" s="215" t="e">
        <f t="shared" si="6"/>
        <v>#DIV/0!</v>
      </c>
      <c r="L13" s="52">
        <f t="shared" si="0"/>
        <v>-4.1723986470883614E-2</v>
      </c>
      <c r="N13" s="27">
        <f t="shared" si="1"/>
        <v>3.5316406196683268</v>
      </c>
      <c r="O13" s="152">
        <f t="shared" si="1"/>
        <v>3.5998003738453432</v>
      </c>
      <c r="P13" s="52">
        <f t="shared" si="7"/>
        <v>1.9299742390950777E-2</v>
      </c>
    </row>
    <row r="14" spans="1:19" ht="20.100000000000001" customHeight="1" x14ac:dyDescent="0.25">
      <c r="A14" s="8" t="s">
        <v>179</v>
      </c>
      <c r="B14" s="19">
        <v>12225.5</v>
      </c>
      <c r="C14" s="140">
        <v>23943.570000000003</v>
      </c>
      <c r="D14" s="247">
        <f t="shared" si="2"/>
        <v>4.0455990018020971E-2</v>
      </c>
      <c r="E14" s="215">
        <f t="shared" si="3"/>
        <v>7.4094595530905347E-2</v>
      </c>
      <c r="F14" s="52">
        <f t="shared" si="4"/>
        <v>0.95849413111938186</v>
      </c>
      <c r="H14" s="19">
        <v>2767.165</v>
      </c>
      <c r="I14" s="140">
        <v>4482.3040000000001</v>
      </c>
      <c r="J14" s="247" t="e">
        <f t="shared" si="5"/>
        <v>#DIV/0!</v>
      </c>
      <c r="K14" s="215" t="e">
        <f t="shared" si="6"/>
        <v>#DIV/0!</v>
      </c>
      <c r="L14" s="52">
        <f t="shared" si="0"/>
        <v>0.61981811709818535</v>
      </c>
      <c r="N14" s="27">
        <f t="shared" si="1"/>
        <v>2.263437078238109</v>
      </c>
      <c r="O14" s="152">
        <f t="shared" si="1"/>
        <v>1.8720282731438962</v>
      </c>
      <c r="P14" s="52">
        <f t="shared" si="7"/>
        <v>-0.1729267444001098</v>
      </c>
    </row>
    <row r="15" spans="1:19" ht="20.100000000000001" customHeight="1" x14ac:dyDescent="0.25">
      <c r="A15" s="8" t="s">
        <v>176</v>
      </c>
      <c r="B15" s="19">
        <v>11405.5</v>
      </c>
      <c r="C15" s="140">
        <v>16555.97</v>
      </c>
      <c r="D15" s="247">
        <f t="shared" si="2"/>
        <v>3.774248858128814E-2</v>
      </c>
      <c r="E15" s="215">
        <f t="shared" si="3"/>
        <v>5.1233291475406673E-2</v>
      </c>
      <c r="F15" s="52">
        <f t="shared" si="4"/>
        <v>0.45157774757792302</v>
      </c>
      <c r="H15" s="19">
        <v>2653.4409999999998</v>
      </c>
      <c r="I15" s="140">
        <v>3869.433</v>
      </c>
      <c r="J15" s="247" t="e">
        <f t="shared" si="5"/>
        <v>#DIV/0!</v>
      </c>
      <c r="K15" s="215" t="e">
        <f t="shared" si="6"/>
        <v>#DIV/0!</v>
      </c>
      <c r="L15" s="52">
        <f t="shared" si="0"/>
        <v>0.45826984658788356</v>
      </c>
      <c r="N15" s="27">
        <f t="shared" si="1"/>
        <v>2.3264574108982505</v>
      </c>
      <c r="O15" s="152">
        <f t="shared" si="1"/>
        <v>2.3371829013944816</v>
      </c>
      <c r="P15" s="52">
        <f t="shared" si="7"/>
        <v>4.610224303263701E-3</v>
      </c>
    </row>
    <row r="16" spans="1:19" ht="20.100000000000001" customHeight="1" x14ac:dyDescent="0.25">
      <c r="A16" s="8" t="s">
        <v>174</v>
      </c>
      <c r="B16" s="19">
        <v>6348.6100000000006</v>
      </c>
      <c r="C16" s="140">
        <v>6500.23</v>
      </c>
      <c r="D16" s="247">
        <f t="shared" si="2"/>
        <v>2.1008490678361469E-2</v>
      </c>
      <c r="E16" s="215">
        <f t="shared" si="3"/>
        <v>2.011529244418676E-2</v>
      </c>
      <c r="F16" s="52">
        <f t="shared" si="4"/>
        <v>2.3882393153776806E-2</v>
      </c>
      <c r="H16" s="19">
        <v>2156.4160000000002</v>
      </c>
      <c r="I16" s="140">
        <v>2231.5590000000002</v>
      </c>
      <c r="J16" s="247" t="e">
        <f t="shared" si="5"/>
        <v>#DIV/0!</v>
      </c>
      <c r="K16" s="215" t="e">
        <f t="shared" si="6"/>
        <v>#DIV/0!</v>
      </c>
      <c r="L16" s="52">
        <f t="shared" si="0"/>
        <v>3.4846244880394145E-2</v>
      </c>
      <c r="N16" s="27">
        <f t="shared" si="1"/>
        <v>3.3966742326272996</v>
      </c>
      <c r="O16" s="152">
        <f t="shared" si="1"/>
        <v>3.4330462152877672</v>
      </c>
      <c r="P16" s="52">
        <f t="shared" si="7"/>
        <v>1.0708116283596076E-2</v>
      </c>
    </row>
    <row r="17" spans="1:16" ht="20.100000000000001" customHeight="1" x14ac:dyDescent="0.25">
      <c r="A17" s="8" t="s">
        <v>173</v>
      </c>
      <c r="B17" s="19">
        <v>7022.7900000000009</v>
      </c>
      <c r="C17" s="140">
        <v>6815.369999999999</v>
      </c>
      <c r="D17" s="247">
        <f t="shared" si="2"/>
        <v>2.3239452140088955E-2</v>
      </c>
      <c r="E17" s="215">
        <f t="shared" si="3"/>
        <v>2.1090509207418371E-2</v>
      </c>
      <c r="F17" s="52">
        <f t="shared" si="4"/>
        <v>-2.9535270170402628E-2</v>
      </c>
      <c r="H17" s="19">
        <v>2041.4319999999998</v>
      </c>
      <c r="I17" s="140">
        <v>2139.701</v>
      </c>
      <c r="J17" s="247" t="e">
        <f t="shared" si="5"/>
        <v>#DIV/0!</v>
      </c>
      <c r="K17" s="215" t="e">
        <f t="shared" si="6"/>
        <v>#DIV/0!</v>
      </c>
      <c r="L17" s="52">
        <f t="shared" si="0"/>
        <v>4.8137287942973485E-2</v>
      </c>
      <c r="N17" s="27">
        <f t="shared" si="1"/>
        <v>2.906867498529786</v>
      </c>
      <c r="O17" s="152">
        <f t="shared" si="1"/>
        <v>3.1395228725659803</v>
      </c>
      <c r="P17" s="52">
        <f t="shared" si="7"/>
        <v>8.0036456478964041E-2</v>
      </c>
    </row>
    <row r="18" spans="1:16" ht="20.100000000000001" customHeight="1" x14ac:dyDescent="0.25">
      <c r="A18" s="8" t="s">
        <v>187</v>
      </c>
      <c r="B18" s="19">
        <v>4314.07</v>
      </c>
      <c r="C18" s="140">
        <v>6397.63</v>
      </c>
      <c r="D18" s="247">
        <f t="shared" si="2"/>
        <v>1.427589651605609E-2</v>
      </c>
      <c r="E18" s="215">
        <f t="shared" si="3"/>
        <v>1.9797791524254149E-2</v>
      </c>
      <c r="F18" s="52">
        <f t="shared" si="4"/>
        <v>0.48296851928689161</v>
      </c>
      <c r="H18" s="19">
        <v>915.93299999999988</v>
      </c>
      <c r="I18" s="140">
        <v>1374.0440000000001</v>
      </c>
      <c r="J18" s="247" t="e">
        <f t="shared" si="5"/>
        <v>#DIV/0!</v>
      </c>
      <c r="K18" s="215" t="e">
        <f t="shared" si="6"/>
        <v>#DIV/0!</v>
      </c>
      <c r="L18" s="52">
        <f t="shared" si="0"/>
        <v>0.50015776263110978</v>
      </c>
      <c r="N18" s="27">
        <f t="shared" si="1"/>
        <v>2.1231296664170958</v>
      </c>
      <c r="O18" s="152">
        <f t="shared" si="1"/>
        <v>2.147739084629777</v>
      </c>
      <c r="P18" s="52">
        <f t="shared" si="7"/>
        <v>1.159110468001282E-2</v>
      </c>
    </row>
    <row r="19" spans="1:16" ht="20.100000000000001" customHeight="1" x14ac:dyDescent="0.25">
      <c r="A19" s="8" t="s">
        <v>167</v>
      </c>
      <c r="B19" s="19">
        <v>6187.82</v>
      </c>
      <c r="C19" s="140">
        <v>5483.2199999999993</v>
      </c>
      <c r="D19" s="247">
        <f t="shared" si="2"/>
        <v>2.0476412756395283E-2</v>
      </c>
      <c r="E19" s="215">
        <f t="shared" si="3"/>
        <v>1.6968103257240703E-2</v>
      </c>
      <c r="F19" s="52">
        <f t="shared" si="4"/>
        <v>-0.11386885849943928</v>
      </c>
      <c r="H19" s="19">
        <v>1429.6610000000001</v>
      </c>
      <c r="I19" s="140">
        <v>1318.3469999999998</v>
      </c>
      <c r="J19" s="247" t="e">
        <f t="shared" si="5"/>
        <v>#DIV/0!</v>
      </c>
      <c r="K19" s="215" t="e">
        <f t="shared" si="6"/>
        <v>#DIV/0!</v>
      </c>
      <c r="L19" s="52">
        <f t="shared" si="0"/>
        <v>-7.7860415860823165E-2</v>
      </c>
      <c r="N19" s="27">
        <f t="shared" si="1"/>
        <v>2.3104437427074482</v>
      </c>
      <c r="O19" s="152">
        <f t="shared" si="1"/>
        <v>2.4043299375184652</v>
      </c>
      <c r="P19" s="52">
        <f t="shared" si="7"/>
        <v>4.0635568430243754E-2</v>
      </c>
    </row>
    <row r="20" spans="1:16" ht="20.100000000000001" customHeight="1" x14ac:dyDescent="0.25">
      <c r="A20" s="8" t="s">
        <v>184</v>
      </c>
      <c r="B20" s="19">
        <v>4453.1499999999996</v>
      </c>
      <c r="C20" s="140">
        <v>4176.3499999999995</v>
      </c>
      <c r="D20" s="247">
        <f t="shared" si="2"/>
        <v>1.4736132832910726E-2</v>
      </c>
      <c r="E20" s="215">
        <f t="shared" si="3"/>
        <v>1.2923927553221866E-2</v>
      </c>
      <c r="F20" s="52">
        <f t="shared" si="4"/>
        <v>-6.2158247532645476E-2</v>
      </c>
      <c r="H20" s="19">
        <v>1311.9689999999998</v>
      </c>
      <c r="I20" s="140">
        <v>1244.4009999999998</v>
      </c>
      <c r="J20" s="247" t="e">
        <f t="shared" si="5"/>
        <v>#DIV/0!</v>
      </c>
      <c r="K20" s="215" t="e">
        <f t="shared" si="6"/>
        <v>#DIV/0!</v>
      </c>
      <c r="L20" s="52">
        <f t="shared" si="0"/>
        <v>-5.1501216873264533E-2</v>
      </c>
      <c r="N20" s="27">
        <f t="shared" si="1"/>
        <v>2.9461594601574164</v>
      </c>
      <c r="O20" s="152">
        <f t="shared" si="1"/>
        <v>2.9796377219342247</v>
      </c>
      <c r="P20" s="52">
        <f t="shared" si="7"/>
        <v>1.1363357017688232E-2</v>
      </c>
    </row>
    <row r="21" spans="1:16" ht="20.100000000000001" customHeight="1" x14ac:dyDescent="0.25">
      <c r="A21" s="8" t="s">
        <v>185</v>
      </c>
      <c r="B21" s="19">
        <v>3518.7099999999991</v>
      </c>
      <c r="C21" s="140">
        <v>4358.0000000000009</v>
      </c>
      <c r="D21" s="247">
        <f t="shared" si="2"/>
        <v>1.1643932488348987E-2</v>
      </c>
      <c r="E21" s="215">
        <f t="shared" si="3"/>
        <v>1.3486052719944668E-2</v>
      </c>
      <c r="F21" s="52">
        <f t="shared" si="4"/>
        <v>0.23852207200934489</v>
      </c>
      <c r="H21" s="19">
        <v>869.39299999999992</v>
      </c>
      <c r="I21" s="140">
        <v>1145.4360000000001</v>
      </c>
      <c r="J21" s="247" t="e">
        <f t="shared" si="5"/>
        <v>#DIV/0!</v>
      </c>
      <c r="K21" s="215" t="e">
        <f t="shared" si="6"/>
        <v>#DIV/0!</v>
      </c>
      <c r="L21" s="52">
        <f t="shared" si="0"/>
        <v>0.31751233331761386</v>
      </c>
      <c r="N21" s="27">
        <f t="shared" si="1"/>
        <v>2.4707719590418082</v>
      </c>
      <c r="O21" s="152">
        <f t="shared" si="1"/>
        <v>2.6283524552547037</v>
      </c>
      <c r="P21" s="52">
        <f t="shared" si="7"/>
        <v>6.3777839001381134E-2</v>
      </c>
    </row>
    <row r="22" spans="1:16" ht="20.100000000000001" customHeight="1" x14ac:dyDescent="0.25">
      <c r="A22" s="8" t="s">
        <v>198</v>
      </c>
      <c r="B22" s="19">
        <v>3725.2500000000005</v>
      </c>
      <c r="C22" s="140">
        <v>4758.01</v>
      </c>
      <c r="D22" s="247">
        <f t="shared" si="2"/>
        <v>1.2327403935596306E-2</v>
      </c>
      <c r="E22" s="215">
        <f t="shared" si="3"/>
        <v>1.4723904016067902E-2</v>
      </c>
      <c r="F22" s="52">
        <f t="shared" si="4"/>
        <v>0.27723240051003278</v>
      </c>
      <c r="H22" s="19">
        <v>746.00699999999995</v>
      </c>
      <c r="I22" s="140">
        <v>999.42599999999993</v>
      </c>
      <c r="J22" s="247" t="e">
        <f t="shared" si="5"/>
        <v>#DIV/0!</v>
      </c>
      <c r="K22" s="215" t="e">
        <f t="shared" si="6"/>
        <v>#DIV/0!</v>
      </c>
      <c r="L22" s="52">
        <f t="shared" ref="L22" si="8">(I22-H22)/H22</f>
        <v>0.33970056581238511</v>
      </c>
      <c r="N22" s="27">
        <f t="shared" ref="N22" si="9">(H22/B22)*10</f>
        <v>2.0025689551036843</v>
      </c>
      <c r="O22" s="152">
        <f t="shared" ref="O22" si="10">(I22/C22)*10</f>
        <v>2.1005126092631161</v>
      </c>
      <c r="P22" s="52">
        <f t="shared" ref="P22" si="11">(O22-N22)/N22</f>
        <v>4.8909004561274026E-2</v>
      </c>
    </row>
    <row r="23" spans="1:16" ht="20.100000000000001" customHeight="1" x14ac:dyDescent="0.25">
      <c r="A23" s="8" t="s">
        <v>209</v>
      </c>
      <c r="B23" s="19">
        <v>4966.6799999999994</v>
      </c>
      <c r="C23" s="140">
        <v>3406.9299999999994</v>
      </c>
      <c r="D23" s="247">
        <f t="shared" si="2"/>
        <v>1.6435479653405128E-2</v>
      </c>
      <c r="E23" s="215">
        <f t="shared" si="3"/>
        <v>1.05429182177974E-2</v>
      </c>
      <c r="F23" s="52">
        <f t="shared" si="4"/>
        <v>-0.31404278109320516</v>
      </c>
      <c r="H23" s="19">
        <v>1139.5999999999999</v>
      </c>
      <c r="I23" s="140">
        <v>816.971</v>
      </c>
      <c r="J23" s="247" t="e">
        <f t="shared" si="5"/>
        <v>#DIV/0!</v>
      </c>
      <c r="K23" s="215" t="e">
        <f t="shared" si="6"/>
        <v>#DIV/0!</v>
      </c>
      <c r="L23" s="52">
        <f t="shared" si="0"/>
        <v>-0.28310723060723053</v>
      </c>
      <c r="N23" s="27">
        <f t="shared" si="1"/>
        <v>2.2944904845893035</v>
      </c>
      <c r="O23" s="152">
        <f t="shared" si="1"/>
        <v>2.3979682588136537</v>
      </c>
      <c r="P23" s="52">
        <f t="shared" si="7"/>
        <v>4.5098367118690391E-2</v>
      </c>
    </row>
    <row r="24" spans="1:16" ht="20.100000000000001" customHeight="1" x14ac:dyDescent="0.25">
      <c r="A24" s="8" t="s">
        <v>171</v>
      </c>
      <c r="B24" s="19">
        <v>2292.52</v>
      </c>
      <c r="C24" s="140">
        <v>2504.81</v>
      </c>
      <c r="D24" s="247">
        <f t="shared" si="2"/>
        <v>7.586288187486274E-3</v>
      </c>
      <c r="E24" s="215">
        <f t="shared" si="3"/>
        <v>7.7512619810565847E-3</v>
      </c>
      <c r="F24" s="52">
        <f t="shared" si="4"/>
        <v>9.2601155060806434E-2</v>
      </c>
      <c r="H24" s="19">
        <v>732.55799999999999</v>
      </c>
      <c r="I24" s="140">
        <v>785.22700000000009</v>
      </c>
      <c r="J24" s="247" t="e">
        <f t="shared" si="5"/>
        <v>#DIV/0!</v>
      </c>
      <c r="K24" s="215" t="e">
        <f t="shared" si="6"/>
        <v>#DIV/0!</v>
      </c>
      <c r="L24" s="52">
        <f t="shared" si="0"/>
        <v>7.1897378774104029E-2</v>
      </c>
      <c r="N24" s="27">
        <f t="shared" si="1"/>
        <v>3.195426866504981</v>
      </c>
      <c r="O24" s="152">
        <f t="shared" si="1"/>
        <v>3.1348764976185821</v>
      </c>
      <c r="P24" s="52">
        <f t="shared" si="7"/>
        <v>-1.8949070473525256E-2</v>
      </c>
    </row>
    <row r="25" spans="1:16" ht="20.100000000000001" customHeight="1" x14ac:dyDescent="0.25">
      <c r="A25" s="8" t="s">
        <v>177</v>
      </c>
      <c r="B25" s="19">
        <v>1432.2000000000003</v>
      </c>
      <c r="C25" s="140">
        <v>1865.26</v>
      </c>
      <c r="D25" s="247">
        <f t="shared" si="2"/>
        <v>4.7393618996204364E-3</v>
      </c>
      <c r="E25" s="215">
        <f t="shared" si="3"/>
        <v>5.7721419679678723E-3</v>
      </c>
      <c r="F25" s="52">
        <f t="shared" si="4"/>
        <v>0.30237397011590533</v>
      </c>
      <c r="H25" s="19">
        <v>509.2</v>
      </c>
      <c r="I25" s="140">
        <v>767.73399999999992</v>
      </c>
      <c r="J25" s="247" t="e">
        <f t="shared" si="5"/>
        <v>#DIV/0!</v>
      </c>
      <c r="K25" s="215" t="e">
        <f t="shared" si="6"/>
        <v>#DIV/0!</v>
      </c>
      <c r="L25" s="52">
        <f t="shared" si="0"/>
        <v>0.50772584446190094</v>
      </c>
      <c r="N25" s="27">
        <f t="shared" si="1"/>
        <v>3.5553693618209743</v>
      </c>
      <c r="O25" s="152">
        <f t="shared" si="1"/>
        <v>4.1159623859408336</v>
      </c>
      <c r="P25" s="52">
        <f t="shared" si="7"/>
        <v>0.1576750450008764</v>
      </c>
    </row>
    <row r="26" spans="1:16" ht="20.100000000000001" customHeight="1" x14ac:dyDescent="0.25">
      <c r="A26" s="8" t="s">
        <v>180</v>
      </c>
      <c r="B26" s="19">
        <v>1341.8300000000002</v>
      </c>
      <c r="C26" s="140">
        <v>2357.9900000000002</v>
      </c>
      <c r="D26" s="247">
        <f t="shared" si="2"/>
        <v>4.4403141864039174E-3</v>
      </c>
      <c r="E26" s="215">
        <f t="shared" si="3"/>
        <v>7.2969200213635439E-3</v>
      </c>
      <c r="F26" s="52">
        <f t="shared" si="4"/>
        <v>0.75729414307326559</v>
      </c>
      <c r="H26" s="19">
        <v>393.52799999999996</v>
      </c>
      <c r="I26" s="140">
        <v>659.524</v>
      </c>
      <c r="J26" s="247" t="e">
        <f t="shared" si="5"/>
        <v>#DIV/0!</v>
      </c>
      <c r="K26" s="215" t="e">
        <f t="shared" si="6"/>
        <v>#DIV/0!</v>
      </c>
      <c r="L26" s="52">
        <f t="shared" si="0"/>
        <v>0.67592649061820265</v>
      </c>
      <c r="N26" s="27">
        <f t="shared" si="1"/>
        <v>2.9327709173293179</v>
      </c>
      <c r="O26" s="152">
        <f t="shared" si="1"/>
        <v>2.7969753900567857</v>
      </c>
      <c r="P26" s="52">
        <f t="shared" si="7"/>
        <v>-4.6302807515628347E-2</v>
      </c>
    </row>
    <row r="27" spans="1:16" ht="20.100000000000001" customHeight="1" x14ac:dyDescent="0.25">
      <c r="A27" s="8" t="s">
        <v>181</v>
      </c>
      <c r="B27" s="19">
        <v>2278.4199999999996</v>
      </c>
      <c r="C27" s="140">
        <v>2131.63</v>
      </c>
      <c r="D27" s="247">
        <f t="shared" si="2"/>
        <v>7.5396291993668424E-3</v>
      </c>
      <c r="E27" s="215">
        <f t="shared" si="3"/>
        <v>6.596437484950814E-3</v>
      </c>
      <c r="F27" s="52">
        <f t="shared" si="4"/>
        <v>-6.4426225191141023E-2</v>
      </c>
      <c r="H27" s="19">
        <v>639.00499999999988</v>
      </c>
      <c r="I27" s="140">
        <v>649.93200000000002</v>
      </c>
      <c r="J27" s="247" t="e">
        <f t="shared" si="5"/>
        <v>#DIV/0!</v>
      </c>
      <c r="K27" s="215" t="e">
        <f t="shared" si="6"/>
        <v>#DIV/0!</v>
      </c>
      <c r="L27" s="52">
        <f t="shared" si="0"/>
        <v>1.7100022691528449E-2</v>
      </c>
      <c r="N27" s="27">
        <f t="shared" si="1"/>
        <v>2.8045970453208802</v>
      </c>
      <c r="O27" s="152">
        <f t="shared" si="1"/>
        <v>3.0489906784948606</v>
      </c>
      <c r="P27" s="52">
        <f t="shared" si="7"/>
        <v>8.7140373188982961E-2</v>
      </c>
    </row>
    <row r="28" spans="1:16" ht="20.100000000000001" customHeight="1" x14ac:dyDescent="0.25">
      <c r="A28" s="8" t="s">
        <v>178</v>
      </c>
      <c r="B28" s="19">
        <v>410.78000000000003</v>
      </c>
      <c r="C28" s="140">
        <v>466.34</v>
      </c>
      <c r="D28" s="247">
        <f t="shared" si="2"/>
        <v>1.3593318538794041E-3</v>
      </c>
      <c r="E28" s="215">
        <f t="shared" si="3"/>
        <v>1.4431128557638813E-3</v>
      </c>
      <c r="F28" s="52">
        <f t="shared" si="4"/>
        <v>0.13525488095817698</v>
      </c>
      <c r="H28" s="19">
        <v>449.33699999999999</v>
      </c>
      <c r="I28" s="140">
        <v>574.71399999999994</v>
      </c>
      <c r="J28" s="247" t="e">
        <f t="shared" si="5"/>
        <v>#DIV/0!</v>
      </c>
      <c r="K28" s="215" t="e">
        <f t="shared" si="6"/>
        <v>#DIV/0!</v>
      </c>
      <c r="L28" s="52">
        <f t="shared" si="0"/>
        <v>0.27902665482700056</v>
      </c>
      <c r="N28" s="27">
        <f t="shared" si="1"/>
        <v>10.938628949802814</v>
      </c>
      <c r="O28" s="152">
        <f t="shared" si="1"/>
        <v>12.323926748724105</v>
      </c>
      <c r="P28" s="52">
        <f t="shared" si="7"/>
        <v>0.12664272691563083</v>
      </c>
    </row>
    <row r="29" spans="1:16" ht="20.100000000000001" customHeight="1" x14ac:dyDescent="0.25">
      <c r="A29" s="8" t="s">
        <v>190</v>
      </c>
      <c r="B29" s="19">
        <v>2568.06</v>
      </c>
      <c r="C29" s="140">
        <v>1872.8999999999999</v>
      </c>
      <c r="D29" s="247">
        <f t="shared" si="2"/>
        <v>8.4980908531903758E-3</v>
      </c>
      <c r="E29" s="215">
        <f t="shared" si="3"/>
        <v>5.7957843366646077E-3</v>
      </c>
      <c r="F29" s="52">
        <f>(C29-B29)/B29</f>
        <v>-0.27069460993902017</v>
      </c>
      <c r="H29" s="19">
        <v>501.40699999999998</v>
      </c>
      <c r="I29" s="140">
        <v>504.17100000000005</v>
      </c>
      <c r="J29" s="247" t="e">
        <f t="shared" si="5"/>
        <v>#DIV/0!</v>
      </c>
      <c r="K29" s="215" t="e">
        <f t="shared" si="6"/>
        <v>#DIV/0!</v>
      </c>
      <c r="L29" s="52">
        <f t="shared" si="0"/>
        <v>5.5124878591644453E-3</v>
      </c>
      <c r="N29" s="27">
        <f t="shared" si="1"/>
        <v>1.9524738518570439</v>
      </c>
      <c r="O29" s="152">
        <f t="shared" si="1"/>
        <v>2.6919269581931768</v>
      </c>
      <c r="P29" s="52">
        <f>(O29-N29)/N29</f>
        <v>0.37872625317507924</v>
      </c>
    </row>
    <row r="30" spans="1:16" ht="20.100000000000001" customHeight="1" x14ac:dyDescent="0.25">
      <c r="A30" s="8" t="s">
        <v>175</v>
      </c>
      <c r="B30" s="19">
        <v>1633.9500000000003</v>
      </c>
      <c r="C30" s="140">
        <v>1575.31</v>
      </c>
      <c r="D30" s="247">
        <f t="shared" si="2"/>
        <v>5.40698252749952E-3</v>
      </c>
      <c r="E30" s="215">
        <f t="shared" si="3"/>
        <v>4.8748769413162066E-3</v>
      </c>
      <c r="F30" s="52">
        <f t="shared" si="4"/>
        <v>-3.5888491079898603E-2</v>
      </c>
      <c r="H30" s="19">
        <v>454.80299999999994</v>
      </c>
      <c r="I30" s="140">
        <v>433.19900000000001</v>
      </c>
      <c r="J30" s="247" t="e">
        <f t="shared" si="5"/>
        <v>#DIV/0!</v>
      </c>
      <c r="K30" s="215" t="e">
        <f t="shared" si="6"/>
        <v>#DIV/0!</v>
      </c>
      <c r="L30" s="52">
        <f t="shared" si="0"/>
        <v>-4.7501885431714241E-2</v>
      </c>
      <c r="N30" s="27">
        <f t="shared" si="1"/>
        <v>2.7834572661342136</v>
      </c>
      <c r="O30" s="152">
        <f t="shared" si="1"/>
        <v>2.7499285854847622</v>
      </c>
      <c r="P30" s="52">
        <f t="shared" si="7"/>
        <v>-1.2045696212903443E-2</v>
      </c>
    </row>
    <row r="31" spans="1:16" ht="20.100000000000001" customHeight="1" x14ac:dyDescent="0.25">
      <c r="A31" s="8" t="s">
        <v>207</v>
      </c>
      <c r="B31" s="19">
        <v>1116.1200000000001</v>
      </c>
      <c r="C31" s="140">
        <v>1265.2200000000003</v>
      </c>
      <c r="D31" s="247">
        <f t="shared" si="2"/>
        <v>3.693406370202738E-3</v>
      </c>
      <c r="E31" s="215">
        <f t="shared" si="3"/>
        <v>3.9152876600111047E-3</v>
      </c>
      <c r="F31" s="52">
        <f t="shared" si="4"/>
        <v>0.1335877862595421</v>
      </c>
      <c r="H31" s="19">
        <v>331.65299999999996</v>
      </c>
      <c r="I31" s="140">
        <v>403.03299999999996</v>
      </c>
      <c r="J31" s="247" t="e">
        <f t="shared" si="5"/>
        <v>#DIV/0!</v>
      </c>
      <c r="K31" s="215" t="e">
        <f t="shared" si="6"/>
        <v>#DIV/0!</v>
      </c>
      <c r="L31" s="52">
        <f t="shared" si="0"/>
        <v>0.21522494896774641</v>
      </c>
      <c r="N31" s="27">
        <f t="shared" si="1"/>
        <v>2.9714815611224594</v>
      </c>
      <c r="O31" s="152">
        <f t="shared" si="1"/>
        <v>3.1854776244447596</v>
      </c>
      <c r="P31" s="52">
        <f t="shared" si="7"/>
        <v>7.2016621648314863E-2</v>
      </c>
    </row>
    <row r="32" spans="1:16" ht="20.100000000000001" customHeight="1" thickBot="1" x14ac:dyDescent="0.3">
      <c r="A32" s="8" t="s">
        <v>17</v>
      </c>
      <c r="B32" s="19">
        <f>B33-SUM(B7:B31)</f>
        <v>15181.589999999851</v>
      </c>
      <c r="C32" s="140">
        <f>C33-SUM(C7:C31)</f>
        <v>18136.54999999993</v>
      </c>
      <c r="D32" s="247">
        <f t="shared" si="2"/>
        <v>5.0238129605961392E-2</v>
      </c>
      <c r="E32" s="215">
        <f t="shared" si="3"/>
        <v>5.612447669984201E-2</v>
      </c>
      <c r="F32" s="52">
        <f t="shared" si="4"/>
        <v>0.1946410092750567</v>
      </c>
      <c r="H32" s="19">
        <f>H33-SUM(H7:H31)</f>
        <v>-72978.194000000018</v>
      </c>
      <c r="I32" s="140">
        <f>I33-SUM(I7:I31)</f>
        <v>-79447.019</v>
      </c>
      <c r="J32" s="247" t="e">
        <f t="shared" si="5"/>
        <v>#DIV/0!</v>
      </c>
      <c r="K32" s="215" t="e">
        <f t="shared" si="6"/>
        <v>#DIV/0!</v>
      </c>
      <c r="L32" s="52">
        <f t="shared" si="0"/>
        <v>8.8640519111777158E-2</v>
      </c>
      <c r="N32" s="27">
        <f t="shared" si="1"/>
        <v>-48.070191593898095</v>
      </c>
      <c r="O32" s="152">
        <f t="shared" si="1"/>
        <v>-43.804923758928958</v>
      </c>
      <c r="P32" s="52">
        <f t="shared" si="7"/>
        <v>-8.8729994483952898E-2</v>
      </c>
    </row>
    <row r="33" spans="1:16" ht="26.25" customHeight="1" thickBot="1" x14ac:dyDescent="0.3">
      <c r="A33" s="12" t="s">
        <v>18</v>
      </c>
      <c r="B33" s="17">
        <v>302192.5799999999</v>
      </c>
      <c r="C33" s="145">
        <v>323148.66999999993</v>
      </c>
      <c r="D33" s="243">
        <f>SUM(D7:D32)</f>
        <v>0.99999999999999978</v>
      </c>
      <c r="E33" s="244">
        <f>SUM(E7:E32)</f>
        <v>1.0000000000000002</v>
      </c>
      <c r="F33" s="57">
        <f t="shared" si="4"/>
        <v>6.9346805272320164E-2</v>
      </c>
      <c r="G33" s="1"/>
      <c r="H33" s="17"/>
      <c r="I33" s="145"/>
      <c r="J33" s="243" t="e">
        <f>SUM(J7:J32)</f>
        <v>#DIV/0!</v>
      </c>
      <c r="K33" s="244" t="e">
        <f>SUM(K7:K32)</f>
        <v>#DIV/0!</v>
      </c>
      <c r="L33" s="57" t="e">
        <f t="shared" si="0"/>
        <v>#DIV/0!</v>
      </c>
      <c r="N33" s="29">
        <f t="shared" si="1"/>
        <v>0</v>
      </c>
      <c r="O33" s="146">
        <f t="shared" si="1"/>
        <v>0</v>
      </c>
      <c r="P33" s="57" t="e">
        <f t="shared" si="7"/>
        <v>#DIV/0!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L5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169</v>
      </c>
      <c r="B39" s="39">
        <v>42989.499999999993</v>
      </c>
      <c r="C39" s="147">
        <v>36725.090000000004</v>
      </c>
      <c r="D39" s="247">
        <f t="shared" ref="D39:D61" si="12">B39/$B$62</f>
        <v>0.30977587357596187</v>
      </c>
      <c r="E39" s="246">
        <f t="shared" ref="E39:E61" si="13">C39/$C$62</f>
        <v>0.25998285710159569</v>
      </c>
      <c r="F39" s="52">
        <f>(C39-B39)/B39</f>
        <v>-0.14571953616580768</v>
      </c>
      <c r="H39" s="39">
        <v>8856.5910000000003</v>
      </c>
      <c r="I39" s="147">
        <v>8234.99</v>
      </c>
      <c r="J39" s="247">
        <f t="shared" ref="J39:J61" si="14">H39/$H$62</f>
        <v>0.27941455955581351</v>
      </c>
      <c r="K39" s="246">
        <f t="shared" ref="K39:K61" si="15">I39/$I$62</f>
        <v>0.24587736165716584</v>
      </c>
      <c r="L39" s="52">
        <f t="shared" ref="L39:L62" si="16">(I39-H39)/H39</f>
        <v>-7.0185131050987962E-2</v>
      </c>
      <c r="N39" s="27">
        <f t="shared" ref="N39:O62" si="17">(H39/B39)*10</f>
        <v>2.0601753916654069</v>
      </c>
      <c r="O39" s="151">
        <f t="shared" si="17"/>
        <v>2.2423335109594014</v>
      </c>
      <c r="P39" s="61">
        <f t="shared" si="7"/>
        <v>8.8418743389969981E-2</v>
      </c>
    </row>
    <row r="40" spans="1:16" ht="20.100000000000001" customHeight="1" x14ac:dyDescent="0.25">
      <c r="A40" s="38" t="s">
        <v>172</v>
      </c>
      <c r="B40" s="19">
        <v>27803.530000000006</v>
      </c>
      <c r="C40" s="140">
        <v>29942.199999999997</v>
      </c>
      <c r="D40" s="247">
        <f t="shared" si="12"/>
        <v>0.20034805694984745</v>
      </c>
      <c r="E40" s="215">
        <f t="shared" si="13"/>
        <v>0.21196568078954736</v>
      </c>
      <c r="F40" s="52">
        <f t="shared" ref="F40:F62" si="18">(C40-B40)/B40</f>
        <v>7.6920808257080683E-2</v>
      </c>
      <c r="H40" s="19">
        <v>5616.9679999999998</v>
      </c>
      <c r="I40" s="140">
        <v>6006.0560000000005</v>
      </c>
      <c r="J40" s="247">
        <f t="shared" si="14"/>
        <v>0.17720843604035669</v>
      </c>
      <c r="K40" s="215">
        <f t="shared" si="15"/>
        <v>0.17932665409978529</v>
      </c>
      <c r="L40" s="52">
        <f t="shared" si="16"/>
        <v>6.9270111561967357E-2</v>
      </c>
      <c r="N40" s="27">
        <f t="shared" si="17"/>
        <v>2.020235560017019</v>
      </c>
      <c r="O40" s="152">
        <f t="shared" si="17"/>
        <v>2.0058833352258691</v>
      </c>
      <c r="P40" s="52">
        <f t="shared" si="7"/>
        <v>-7.1042333256568007E-3</v>
      </c>
    </row>
    <row r="41" spans="1:16" ht="20.100000000000001" customHeight="1" x14ac:dyDescent="0.25">
      <c r="A41" s="38" t="s">
        <v>163</v>
      </c>
      <c r="B41" s="19">
        <v>22783.040000000001</v>
      </c>
      <c r="C41" s="140">
        <v>20685.719999999998</v>
      </c>
      <c r="D41" s="247">
        <f t="shared" si="12"/>
        <v>0.16417116083499655</v>
      </c>
      <c r="E41" s="215">
        <f t="shared" si="13"/>
        <v>0.14643756044719344</v>
      </c>
      <c r="F41" s="52">
        <f t="shared" si="18"/>
        <v>-9.205619618804177E-2</v>
      </c>
      <c r="H41" s="19">
        <v>5537.2890000000007</v>
      </c>
      <c r="I41" s="140">
        <v>5159.7649999999994</v>
      </c>
      <c r="J41" s="247">
        <f t="shared" si="14"/>
        <v>0.17469466153153637</v>
      </c>
      <c r="K41" s="215">
        <f t="shared" si="15"/>
        <v>0.15405840261748785</v>
      </c>
      <c r="L41" s="52">
        <f t="shared" si="16"/>
        <v>-6.81784895099391E-2</v>
      </c>
      <c r="N41" s="27">
        <f t="shared" si="17"/>
        <v>2.4304434351166484</v>
      </c>
      <c r="O41" s="152">
        <f t="shared" si="17"/>
        <v>2.4943608440992144</v>
      </c>
      <c r="P41" s="52">
        <f t="shared" si="7"/>
        <v>2.6298661412582244E-2</v>
      </c>
    </row>
    <row r="42" spans="1:16" ht="20.100000000000001" customHeight="1" x14ac:dyDescent="0.25">
      <c r="A42" s="38" t="s">
        <v>176</v>
      </c>
      <c r="B42" s="19">
        <v>11405.5</v>
      </c>
      <c r="C42" s="140">
        <v>16555.97</v>
      </c>
      <c r="D42" s="247">
        <f t="shared" si="12"/>
        <v>8.2186318195620653E-2</v>
      </c>
      <c r="E42" s="215">
        <f t="shared" si="13"/>
        <v>0.11720239168068221</v>
      </c>
      <c r="F42" s="52">
        <f t="shared" si="18"/>
        <v>0.45157774757792302</v>
      </c>
      <c r="H42" s="19">
        <v>2653.4409999999998</v>
      </c>
      <c r="I42" s="140">
        <v>3869.433</v>
      </c>
      <c r="J42" s="247">
        <f t="shared" si="14"/>
        <v>8.3712801948553045E-2</v>
      </c>
      <c r="K42" s="215">
        <f t="shared" si="15"/>
        <v>0.11553213509053104</v>
      </c>
      <c r="L42" s="52">
        <f t="shared" si="16"/>
        <v>0.45826984658788356</v>
      </c>
      <c r="N42" s="27">
        <f t="shared" si="17"/>
        <v>2.3264574108982505</v>
      </c>
      <c r="O42" s="152">
        <f t="shared" si="17"/>
        <v>2.3371829013944816</v>
      </c>
      <c r="P42" s="52">
        <f t="shared" si="7"/>
        <v>4.610224303263701E-3</v>
      </c>
    </row>
    <row r="43" spans="1:16" ht="20.100000000000001" customHeight="1" x14ac:dyDescent="0.25">
      <c r="A43" s="38" t="s">
        <v>174</v>
      </c>
      <c r="B43" s="19">
        <v>6348.6100000000006</v>
      </c>
      <c r="C43" s="140">
        <v>6500.23</v>
      </c>
      <c r="D43" s="247">
        <f t="shared" si="12"/>
        <v>4.5747129153469755E-2</v>
      </c>
      <c r="E43" s="215">
        <f t="shared" si="13"/>
        <v>4.6016180415555281E-2</v>
      </c>
      <c r="F43" s="52">
        <f t="shared" si="18"/>
        <v>2.3882393153776806E-2</v>
      </c>
      <c r="H43" s="19">
        <v>2156.4160000000002</v>
      </c>
      <c r="I43" s="140">
        <v>2231.5590000000002</v>
      </c>
      <c r="J43" s="247">
        <f t="shared" si="14"/>
        <v>6.8032274140141416E-2</v>
      </c>
      <c r="K43" s="215">
        <f t="shared" si="15"/>
        <v>6.6629083860733698E-2</v>
      </c>
      <c r="L43" s="52">
        <f t="shared" si="16"/>
        <v>3.4846244880394145E-2</v>
      </c>
      <c r="N43" s="27">
        <f t="shared" si="17"/>
        <v>3.3966742326272996</v>
      </c>
      <c r="O43" s="152">
        <f t="shared" si="17"/>
        <v>3.4330462152877672</v>
      </c>
      <c r="P43" s="52">
        <f t="shared" si="7"/>
        <v>1.0708116283596076E-2</v>
      </c>
    </row>
    <row r="44" spans="1:16" ht="20.100000000000001" customHeight="1" x14ac:dyDescent="0.25">
      <c r="A44" s="38" t="s">
        <v>187</v>
      </c>
      <c r="B44" s="19">
        <v>4314.07</v>
      </c>
      <c r="C44" s="140">
        <v>6397.63</v>
      </c>
      <c r="D44" s="247">
        <f t="shared" si="12"/>
        <v>3.1086539804320825E-2</v>
      </c>
      <c r="E44" s="215">
        <f t="shared" si="13"/>
        <v>4.5289858406851596E-2</v>
      </c>
      <c r="F44" s="52">
        <f t="shared" si="18"/>
        <v>0.48296851928689161</v>
      </c>
      <c r="H44" s="19">
        <v>915.93299999999988</v>
      </c>
      <c r="I44" s="140">
        <v>1374.0440000000001</v>
      </c>
      <c r="J44" s="247">
        <f t="shared" si="14"/>
        <v>2.8896560287997367E-2</v>
      </c>
      <c r="K44" s="215">
        <f t="shared" si="15"/>
        <v>4.1025710234117926E-2</v>
      </c>
      <c r="L44" s="52">
        <f t="shared" si="16"/>
        <v>0.50015776263110978</v>
      </c>
      <c r="N44" s="27">
        <f t="shared" si="17"/>
        <v>2.1231296664170958</v>
      </c>
      <c r="O44" s="152">
        <f t="shared" si="17"/>
        <v>2.147739084629777</v>
      </c>
      <c r="P44" s="52">
        <f t="shared" si="7"/>
        <v>1.159110468001282E-2</v>
      </c>
    </row>
    <row r="45" spans="1:16" ht="20.100000000000001" customHeight="1" x14ac:dyDescent="0.25">
      <c r="A45" s="38" t="s">
        <v>167</v>
      </c>
      <c r="B45" s="19">
        <v>6187.82</v>
      </c>
      <c r="C45" s="140">
        <v>5483.2199999999993</v>
      </c>
      <c r="D45" s="247">
        <f t="shared" si="12"/>
        <v>4.4588500588069381E-2</v>
      </c>
      <c r="E45" s="215">
        <f t="shared" si="13"/>
        <v>3.8816601993803455E-2</v>
      </c>
      <c r="F45" s="52">
        <f t="shared" si="18"/>
        <v>-0.11386885849943928</v>
      </c>
      <c r="H45" s="19">
        <v>1429.6610000000001</v>
      </c>
      <c r="I45" s="140">
        <v>1318.3469999999998</v>
      </c>
      <c r="J45" s="247">
        <f t="shared" si="14"/>
        <v>4.5104047215133218E-2</v>
      </c>
      <c r="K45" s="215">
        <f t="shared" si="15"/>
        <v>3.9362729293980873E-2</v>
      </c>
      <c r="L45" s="52">
        <f t="shared" si="16"/>
        <v>-7.7860415860823165E-2</v>
      </c>
      <c r="N45" s="27">
        <f t="shared" si="17"/>
        <v>2.3104437427074482</v>
      </c>
      <c r="O45" s="152">
        <f t="shared" si="17"/>
        <v>2.4043299375184652</v>
      </c>
      <c r="P45" s="52">
        <f t="shared" si="7"/>
        <v>4.0635568430243754E-2</v>
      </c>
    </row>
    <row r="46" spans="1:16" ht="20.100000000000001" customHeight="1" x14ac:dyDescent="0.25">
      <c r="A46" s="38" t="s">
        <v>185</v>
      </c>
      <c r="B46" s="19">
        <v>3518.7099999999991</v>
      </c>
      <c r="C46" s="140">
        <v>4358.0000000000009</v>
      </c>
      <c r="D46" s="247">
        <f t="shared" si="12"/>
        <v>2.5355295225821951E-2</v>
      </c>
      <c r="E46" s="215">
        <f t="shared" si="13"/>
        <v>3.0850987465211227E-2</v>
      </c>
      <c r="F46" s="52">
        <f t="shared" si="18"/>
        <v>0.23852207200934489</v>
      </c>
      <c r="H46" s="19">
        <v>869.39299999999992</v>
      </c>
      <c r="I46" s="140">
        <v>1145.4360000000001</v>
      </c>
      <c r="J46" s="247">
        <f t="shared" si="14"/>
        <v>2.7428280494821017E-2</v>
      </c>
      <c r="K46" s="215">
        <f t="shared" si="15"/>
        <v>3.4200015012421078E-2</v>
      </c>
      <c r="L46" s="52">
        <f t="shared" si="16"/>
        <v>0.31751233331761386</v>
      </c>
      <c r="N46" s="27">
        <f t="shared" si="17"/>
        <v>2.4707719590418082</v>
      </c>
      <c r="O46" s="152">
        <f t="shared" si="17"/>
        <v>2.6283524552547037</v>
      </c>
      <c r="P46" s="52">
        <f t="shared" si="7"/>
        <v>6.3777839001381134E-2</v>
      </c>
    </row>
    <row r="47" spans="1:16" ht="20.100000000000001" customHeight="1" x14ac:dyDescent="0.25">
      <c r="A47" s="38" t="s">
        <v>171</v>
      </c>
      <c r="B47" s="19">
        <v>2292.52</v>
      </c>
      <c r="C47" s="140">
        <v>2504.81</v>
      </c>
      <c r="D47" s="247">
        <f t="shared" si="12"/>
        <v>1.6519554442139692E-2</v>
      </c>
      <c r="E47" s="215">
        <f t="shared" si="13"/>
        <v>1.773195546414312E-2</v>
      </c>
      <c r="F47" s="52">
        <f t="shared" si="18"/>
        <v>9.2601155060806434E-2</v>
      </c>
      <c r="H47" s="19">
        <v>732.55799999999999</v>
      </c>
      <c r="I47" s="140">
        <v>785.22700000000009</v>
      </c>
      <c r="J47" s="247">
        <f t="shared" si="14"/>
        <v>2.3111304441978592E-2</v>
      </c>
      <c r="K47" s="215">
        <f t="shared" si="15"/>
        <v>2.3445024591647518E-2</v>
      </c>
      <c r="L47" s="52">
        <f t="shared" si="16"/>
        <v>7.1897378774104029E-2</v>
      </c>
      <c r="N47" s="27">
        <f t="shared" si="17"/>
        <v>3.195426866504981</v>
      </c>
      <c r="O47" s="152">
        <f t="shared" si="17"/>
        <v>3.1348764976185821</v>
      </c>
      <c r="P47" s="52">
        <f t="shared" si="7"/>
        <v>-1.8949070473525256E-2</v>
      </c>
    </row>
    <row r="48" spans="1:16" ht="20.100000000000001" customHeight="1" x14ac:dyDescent="0.25">
      <c r="A48" s="38" t="s">
        <v>180</v>
      </c>
      <c r="B48" s="19">
        <v>1341.8300000000002</v>
      </c>
      <c r="C48" s="140">
        <v>2357.9900000000002</v>
      </c>
      <c r="D48" s="247">
        <f t="shared" si="12"/>
        <v>9.6690252373354667E-3</v>
      </c>
      <c r="E48" s="215">
        <f t="shared" si="13"/>
        <v>1.6692592917185271E-2</v>
      </c>
      <c r="F48" s="52">
        <f t="shared" si="18"/>
        <v>0.75729414307326559</v>
      </c>
      <c r="H48" s="19">
        <v>393.52799999999996</v>
      </c>
      <c r="I48" s="140">
        <v>659.524</v>
      </c>
      <c r="J48" s="247">
        <f t="shared" si="14"/>
        <v>1.2415324676603015E-2</v>
      </c>
      <c r="K48" s="215">
        <f t="shared" si="15"/>
        <v>1.9691829749590547E-2</v>
      </c>
      <c r="L48" s="52">
        <f t="shared" si="16"/>
        <v>0.67592649061820265</v>
      </c>
      <c r="N48" s="27">
        <f t="shared" si="17"/>
        <v>2.9327709173293179</v>
      </c>
      <c r="O48" s="152">
        <f t="shared" si="17"/>
        <v>2.7969753900567857</v>
      </c>
      <c r="P48" s="52">
        <f t="shared" si="7"/>
        <v>-4.6302807515628347E-2</v>
      </c>
    </row>
    <row r="49" spans="1:16" ht="20.100000000000001" customHeight="1" x14ac:dyDescent="0.25">
      <c r="A49" s="38" t="s">
        <v>181</v>
      </c>
      <c r="B49" s="19">
        <v>2278.4199999999996</v>
      </c>
      <c r="C49" s="140">
        <v>2131.63</v>
      </c>
      <c r="D49" s="247">
        <f t="shared" si="12"/>
        <v>1.6417951962059179E-2</v>
      </c>
      <c r="E49" s="215">
        <f t="shared" si="13"/>
        <v>1.5090153834435108E-2</v>
      </c>
      <c r="F49" s="52">
        <f t="shared" si="18"/>
        <v>-6.4426225191141023E-2</v>
      </c>
      <c r="H49" s="19">
        <v>639.00499999999988</v>
      </c>
      <c r="I49" s="140">
        <v>649.93200000000002</v>
      </c>
      <c r="J49" s="247">
        <f t="shared" si="14"/>
        <v>2.0159822287036014E-2</v>
      </c>
      <c r="K49" s="215">
        <f t="shared" si="15"/>
        <v>1.9405435272728335E-2</v>
      </c>
      <c r="L49" s="52">
        <f t="shared" si="16"/>
        <v>1.7100022691528449E-2</v>
      </c>
      <c r="N49" s="27">
        <f t="shared" si="17"/>
        <v>2.8045970453208802</v>
      </c>
      <c r="O49" s="152">
        <f t="shared" si="17"/>
        <v>3.0489906784948606</v>
      </c>
      <c r="P49" s="52">
        <f t="shared" si="7"/>
        <v>8.7140373188982961E-2</v>
      </c>
    </row>
    <row r="50" spans="1:16" ht="20.100000000000001" customHeight="1" x14ac:dyDescent="0.25">
      <c r="A50" s="38" t="s">
        <v>190</v>
      </c>
      <c r="B50" s="19">
        <v>2568.06</v>
      </c>
      <c r="C50" s="140">
        <v>1872.8999999999999</v>
      </c>
      <c r="D50" s="247">
        <f t="shared" si="12"/>
        <v>1.8505054255003775E-2</v>
      </c>
      <c r="E50" s="215">
        <f t="shared" si="13"/>
        <v>1.3258562281687493E-2</v>
      </c>
      <c r="F50" s="52">
        <f t="shared" si="18"/>
        <v>-0.27069460993902017</v>
      </c>
      <c r="H50" s="19">
        <v>501.40699999999998</v>
      </c>
      <c r="I50" s="140">
        <v>504.17100000000005</v>
      </c>
      <c r="J50" s="247">
        <f t="shared" si="14"/>
        <v>1.5818774522070825E-2</v>
      </c>
      <c r="K50" s="215">
        <f t="shared" si="15"/>
        <v>1.5053355900135273E-2</v>
      </c>
      <c r="L50" s="52">
        <f t="shared" si="16"/>
        <v>5.5124878591644453E-3</v>
      </c>
      <c r="N50" s="27">
        <f t="shared" si="17"/>
        <v>1.9524738518570439</v>
      </c>
      <c r="O50" s="152">
        <f t="shared" si="17"/>
        <v>2.6919269581931768</v>
      </c>
      <c r="P50" s="52">
        <f t="shared" si="7"/>
        <v>0.37872625317507924</v>
      </c>
    </row>
    <row r="51" spans="1:16" ht="20.100000000000001" customHeight="1" x14ac:dyDescent="0.25">
      <c r="A51" s="38" t="s">
        <v>175</v>
      </c>
      <c r="B51" s="19">
        <v>1633.9500000000003</v>
      </c>
      <c r="C51" s="140">
        <v>1575.31</v>
      </c>
      <c r="D51" s="247">
        <f t="shared" si="12"/>
        <v>1.1773998037414789E-2</v>
      </c>
      <c r="E51" s="215">
        <f t="shared" si="13"/>
        <v>1.1151874498352888E-2</v>
      </c>
      <c r="F51" s="52">
        <f t="shared" si="18"/>
        <v>-3.5888491079898603E-2</v>
      </c>
      <c r="H51" s="19">
        <v>454.80299999999994</v>
      </c>
      <c r="I51" s="140">
        <v>433.19900000000001</v>
      </c>
      <c r="J51" s="247">
        <f t="shared" si="14"/>
        <v>1.4348475607563072E-2</v>
      </c>
      <c r="K51" s="215">
        <f t="shared" si="15"/>
        <v>1.2934299518581393E-2</v>
      </c>
      <c r="L51" s="52">
        <f t="shared" si="16"/>
        <v>-4.7501885431714241E-2</v>
      </c>
      <c r="N51" s="27">
        <f t="shared" si="17"/>
        <v>2.7834572661342136</v>
      </c>
      <c r="O51" s="152">
        <f t="shared" si="17"/>
        <v>2.7499285854847622</v>
      </c>
      <c r="P51" s="52">
        <f t="shared" si="7"/>
        <v>-1.2045696212903443E-2</v>
      </c>
    </row>
    <row r="52" spans="1:16" ht="20.100000000000001" customHeight="1" x14ac:dyDescent="0.25">
      <c r="A52" s="38" t="s">
        <v>192</v>
      </c>
      <c r="B52" s="19">
        <v>1344.61</v>
      </c>
      <c r="C52" s="140">
        <v>1539.52</v>
      </c>
      <c r="D52" s="247">
        <f t="shared" si="12"/>
        <v>9.6890574993655238E-3</v>
      </c>
      <c r="E52" s="215">
        <f t="shared" si="13"/>
        <v>1.0898511294731983E-2</v>
      </c>
      <c r="F52" s="52">
        <f t="shared" si="18"/>
        <v>0.14495653014628784</v>
      </c>
      <c r="H52" s="19">
        <v>311.245</v>
      </c>
      <c r="I52" s="140">
        <v>360.92</v>
      </c>
      <c r="J52" s="247">
        <f t="shared" si="14"/>
        <v>9.8193971686113962E-3</v>
      </c>
      <c r="K52" s="215">
        <f t="shared" si="15"/>
        <v>1.0776219202367496E-2</v>
      </c>
      <c r="L52" s="52">
        <f t="shared" si="16"/>
        <v>0.15960095744509956</v>
      </c>
      <c r="N52" s="27">
        <f t="shared" si="17"/>
        <v>2.3147604138002844</v>
      </c>
      <c r="O52" s="152">
        <f t="shared" si="17"/>
        <v>2.3443670754520891</v>
      </c>
      <c r="P52" s="52">
        <f t="shared" si="7"/>
        <v>1.2790378423310612E-2</v>
      </c>
    </row>
    <row r="53" spans="1:16" ht="20.100000000000001" customHeight="1" x14ac:dyDescent="0.25">
      <c r="A53" s="38" t="s">
        <v>189</v>
      </c>
      <c r="B53" s="19">
        <v>785.21999999999991</v>
      </c>
      <c r="C53" s="140">
        <v>1316.93</v>
      </c>
      <c r="D53" s="247">
        <f t="shared" si="12"/>
        <v>5.6581772630367143E-3</v>
      </c>
      <c r="E53" s="215">
        <f t="shared" si="13"/>
        <v>9.3227606522626478E-3</v>
      </c>
      <c r="F53" s="52">
        <f t="shared" si="18"/>
        <v>0.67714780571050182</v>
      </c>
      <c r="H53" s="19">
        <v>214.24299999999999</v>
      </c>
      <c r="I53" s="140">
        <v>336.35900000000004</v>
      </c>
      <c r="J53" s="247">
        <f t="shared" si="14"/>
        <v>6.7591033031689229E-3</v>
      </c>
      <c r="K53" s="215">
        <f t="shared" si="15"/>
        <v>1.0042885721736476E-2</v>
      </c>
      <c r="L53" s="52">
        <f t="shared" si="16"/>
        <v>0.56998828433134363</v>
      </c>
      <c r="N53" s="27">
        <f t="shared" si="17"/>
        <v>2.7284455311887119</v>
      </c>
      <c r="O53" s="152">
        <f t="shared" si="17"/>
        <v>2.5541144935569848</v>
      </c>
      <c r="P53" s="52">
        <f t="shared" si="7"/>
        <v>-6.3893904290541453E-2</v>
      </c>
    </row>
    <row r="54" spans="1:16" ht="20.100000000000001" customHeight="1" x14ac:dyDescent="0.25">
      <c r="A54" s="38" t="s">
        <v>191</v>
      </c>
      <c r="B54" s="19">
        <v>300.74999999999994</v>
      </c>
      <c r="C54" s="140">
        <v>322.68000000000006</v>
      </c>
      <c r="D54" s="247">
        <f t="shared" si="12"/>
        <v>2.1671592825683139E-3</v>
      </c>
      <c r="E54" s="215">
        <f t="shared" si="13"/>
        <v>2.284303954858733E-3</v>
      </c>
      <c r="F54" s="52">
        <f t="shared" si="18"/>
        <v>7.2917705735661267E-2</v>
      </c>
      <c r="H54" s="19">
        <v>80.569000000000017</v>
      </c>
      <c r="I54" s="140">
        <v>85.29</v>
      </c>
      <c r="J54" s="247">
        <f t="shared" si="14"/>
        <v>2.5418529148351033E-3</v>
      </c>
      <c r="K54" s="215">
        <f t="shared" si="15"/>
        <v>2.5465580620911109E-3</v>
      </c>
      <c r="L54" s="52">
        <f t="shared" si="16"/>
        <v>5.8595737814792145E-2</v>
      </c>
      <c r="N54" s="27">
        <f t="shared" si="17"/>
        <v>2.6789359933499597</v>
      </c>
      <c r="O54" s="152">
        <f t="shared" si="17"/>
        <v>2.6431759018222385</v>
      </c>
      <c r="P54" s="52">
        <f t="shared" si="7"/>
        <v>-1.334861736767509E-2</v>
      </c>
    </row>
    <row r="55" spans="1:16" ht="20.100000000000001" customHeight="1" x14ac:dyDescent="0.25">
      <c r="A55" s="38" t="s">
        <v>186</v>
      </c>
      <c r="B55" s="19">
        <v>51.98</v>
      </c>
      <c r="C55" s="140">
        <v>301.49</v>
      </c>
      <c r="D55" s="247">
        <f t="shared" si="12"/>
        <v>3.7456006486417617E-4</v>
      </c>
      <c r="E55" s="215">
        <f t="shared" si="13"/>
        <v>2.1342965146595987E-3</v>
      </c>
      <c r="F55" s="52">
        <f t="shared" si="18"/>
        <v>4.800115429011159</v>
      </c>
      <c r="H55" s="19">
        <v>25.718999999999998</v>
      </c>
      <c r="I55" s="140">
        <v>79.234999999999999</v>
      </c>
      <c r="J55" s="247">
        <f t="shared" si="14"/>
        <v>8.1140283628497315E-4</v>
      </c>
      <c r="K55" s="215">
        <f t="shared" si="15"/>
        <v>2.3657700556898717E-3</v>
      </c>
      <c r="L55" s="52">
        <f t="shared" si="16"/>
        <v>2.0807962984563946</v>
      </c>
      <c r="N55" s="27">
        <f t="shared" ref="N55:N56" si="19">(H55/B55)*10</f>
        <v>4.9478645632935745</v>
      </c>
      <c r="O55" s="152">
        <f t="shared" ref="O55:O56" si="20">(I55/C55)*10</f>
        <v>2.6281137019469964</v>
      </c>
      <c r="P55" s="52">
        <f t="shared" ref="P55:P56" si="21">(O55-N55)/N55</f>
        <v>-0.46883879533728035</v>
      </c>
    </row>
    <row r="56" spans="1:16" ht="20.100000000000001" customHeight="1" x14ac:dyDescent="0.25">
      <c r="A56" s="38" t="s">
        <v>193</v>
      </c>
      <c r="B56" s="19">
        <v>203.27999999999997</v>
      </c>
      <c r="C56" s="140">
        <v>151.16</v>
      </c>
      <c r="D56" s="247">
        <f t="shared" si="12"/>
        <v>1.4648051170756007E-3</v>
      </c>
      <c r="E56" s="215">
        <f t="shared" si="13"/>
        <v>1.0700861095092539E-3</v>
      </c>
      <c r="F56" s="52">
        <f t="shared" si="18"/>
        <v>-0.25639512003148357</v>
      </c>
      <c r="H56" s="19">
        <v>92.258999999999986</v>
      </c>
      <c r="I56" s="140">
        <v>66.808000000000007</v>
      </c>
      <c r="J56" s="247">
        <f t="shared" si="14"/>
        <v>2.9106580455233616E-3</v>
      </c>
      <c r="K56" s="215">
        <f t="shared" si="15"/>
        <v>1.994729171206272E-3</v>
      </c>
      <c r="L56" s="52">
        <f t="shared" ref="L56:L57" si="22">(I56-H56)/H56</f>
        <v>-0.275864685288156</v>
      </c>
      <c r="N56" s="27">
        <f t="shared" si="19"/>
        <v>4.538518299881936</v>
      </c>
      <c r="O56" s="152">
        <f t="shared" si="20"/>
        <v>4.4196877480815031</v>
      </c>
      <c r="P56" s="52">
        <f t="shared" si="21"/>
        <v>-2.6182675478806403E-2</v>
      </c>
    </row>
    <row r="57" spans="1:16" ht="20.100000000000001" customHeight="1" x14ac:dyDescent="0.25">
      <c r="A57" s="38" t="s">
        <v>188</v>
      </c>
      <c r="B57" s="19">
        <v>136.66000000000003</v>
      </c>
      <c r="C57" s="140">
        <v>107.67000000000003</v>
      </c>
      <c r="D57" s="247">
        <f t="shared" si="12"/>
        <v>9.8475141331932133E-4</v>
      </c>
      <c r="E57" s="215">
        <f t="shared" si="13"/>
        <v>7.622133594261802E-4</v>
      </c>
      <c r="F57" s="52">
        <f t="shared" si="18"/>
        <v>-0.21213229913654316</v>
      </c>
      <c r="H57" s="19">
        <v>44.430999999999997</v>
      </c>
      <c r="I57" s="140">
        <v>43.756999999999998</v>
      </c>
      <c r="J57" s="247">
        <f t="shared" si="14"/>
        <v>1.4017434355526126E-3</v>
      </c>
      <c r="K57" s="215">
        <f t="shared" si="15"/>
        <v>1.3064807260279132E-3</v>
      </c>
      <c r="L57" s="52">
        <f t="shared" si="22"/>
        <v>-1.5169588800612175E-2</v>
      </c>
      <c r="N57" s="27">
        <f t="shared" ref="N57:N58" si="23">(H57/B57)*10</f>
        <v>3.2512073759695586</v>
      </c>
      <c r="O57" s="152">
        <f t="shared" ref="O57:O58" si="24">(I57/C57)*10</f>
        <v>4.0639918268784232</v>
      </c>
      <c r="P57" s="52">
        <f t="shared" ref="P57:P58" si="25">(O57-N57)/N57</f>
        <v>0.24999465026941881</v>
      </c>
    </row>
    <row r="58" spans="1:16" ht="20.100000000000001" customHeight="1" x14ac:dyDescent="0.25">
      <c r="A58" s="38" t="s">
        <v>220</v>
      </c>
      <c r="B58" s="19">
        <v>154.04999999999998</v>
      </c>
      <c r="C58" s="140">
        <v>127.24000000000001</v>
      </c>
      <c r="D58" s="247">
        <f t="shared" si="12"/>
        <v>1.1100611387519495E-3</v>
      </c>
      <c r="E58" s="215">
        <f t="shared" si="13"/>
        <v>9.0075255738262421E-4</v>
      </c>
      <c r="F58" s="52">
        <f t="shared" si="18"/>
        <v>-0.17403440441415111</v>
      </c>
      <c r="H58" s="19">
        <v>47.469000000000001</v>
      </c>
      <c r="I58" s="140">
        <v>40.164999999999999</v>
      </c>
      <c r="J58" s="247">
        <f t="shared" si="14"/>
        <v>1.4975886012524359E-3</v>
      </c>
      <c r="K58" s="215">
        <f t="shared" si="15"/>
        <v>1.1992320854014474E-3</v>
      </c>
      <c r="L58" s="52">
        <f t="shared" si="16"/>
        <v>-0.15386884071709961</v>
      </c>
      <c r="N58" s="27">
        <f t="shared" si="23"/>
        <v>3.081402142161636</v>
      </c>
      <c r="O58" s="152">
        <f t="shared" si="24"/>
        <v>3.1566331342345171</v>
      </c>
      <c r="P58" s="52">
        <f t="shared" si="25"/>
        <v>2.4414532281757211E-2</v>
      </c>
    </row>
    <row r="59" spans="1:16" ht="20.100000000000001" customHeight="1" x14ac:dyDescent="0.25">
      <c r="A59" s="38" t="s">
        <v>196</v>
      </c>
      <c r="B59" s="19">
        <v>58.78</v>
      </c>
      <c r="C59" s="140">
        <v>142.85</v>
      </c>
      <c r="D59" s="247">
        <f t="shared" ref="D59" si="26">B59/$B$62</f>
        <v>4.2355984249165598E-4</v>
      </c>
      <c r="E59" s="215">
        <f t="shared" ref="E59" si="27">C59/$C$62</f>
        <v>1.0112582743013821E-3</v>
      </c>
      <c r="F59" s="52">
        <f t="shared" si="18"/>
        <v>1.4302483838040148</v>
      </c>
      <c r="H59" s="19">
        <v>15.11</v>
      </c>
      <c r="I59" s="140">
        <v>36.951000000000001</v>
      </c>
      <c r="J59" s="247">
        <f t="shared" ref="J59:J60" si="28">H59/$H$62</f>
        <v>4.7670192683486705E-4</v>
      </c>
      <c r="K59" s="215">
        <f t="shared" ref="K59:K60" si="29">I59/$I$62</f>
        <v>1.1032696324578335E-3</v>
      </c>
      <c r="L59" s="52">
        <f t="shared" si="16"/>
        <v>1.4454665784248844</v>
      </c>
      <c r="N59" s="27">
        <f t="shared" ref="N59:N60" si="30">(H59/B59)*10</f>
        <v>2.5706022456617896</v>
      </c>
      <c r="O59" s="152">
        <f t="shared" ref="O59:O60" si="31">(I59/C59)*10</f>
        <v>2.5866993349667484</v>
      </c>
      <c r="P59" s="52">
        <f t="shared" ref="P59:P60" si="32">(O59-N59)/N59</f>
        <v>6.2619914582758285E-3</v>
      </c>
    </row>
    <row r="60" spans="1:16" ht="20.100000000000001" customHeight="1" x14ac:dyDescent="0.25">
      <c r="A60" s="38" t="s">
        <v>194</v>
      </c>
      <c r="B60" s="19">
        <v>192.00999999999996</v>
      </c>
      <c r="C60" s="140">
        <v>65.290000000000006</v>
      </c>
      <c r="D60" s="247">
        <f t="shared" si="12"/>
        <v>1.3835951915077041E-3</v>
      </c>
      <c r="E60" s="215">
        <f t="shared" si="13"/>
        <v>4.621984790279121E-4</v>
      </c>
      <c r="F60" s="52">
        <f t="shared" si="18"/>
        <v>-0.65996562679027126</v>
      </c>
      <c r="H60" s="19">
        <v>75.316999999999993</v>
      </c>
      <c r="I60" s="140">
        <v>36.893999999999998</v>
      </c>
      <c r="J60" s="247">
        <f t="shared" si="28"/>
        <v>2.3761587705772125E-3</v>
      </c>
      <c r="K60" s="215">
        <f t="shared" si="29"/>
        <v>1.1015677470135939E-3</v>
      </c>
      <c r="L60" s="52">
        <f t="shared" si="16"/>
        <v>-0.51015043084562584</v>
      </c>
      <c r="N60" s="27">
        <f t="shared" si="30"/>
        <v>3.9225561168689134</v>
      </c>
      <c r="O60" s="152">
        <f t="shared" si="31"/>
        <v>5.6507887884821564</v>
      </c>
      <c r="P60" s="52">
        <f t="shared" si="32"/>
        <v>0.44058838678712475</v>
      </c>
    </row>
    <row r="61" spans="1:16" ht="20.100000000000001" customHeight="1" thickBot="1" x14ac:dyDescent="0.3">
      <c r="A61" s="8" t="s">
        <v>17</v>
      </c>
      <c r="B61" s="19">
        <f>B62-SUM(B39:B60)</f>
        <v>83.239999999990687</v>
      </c>
      <c r="C61" s="140">
        <f>C62-SUM(C39:C60)</f>
        <v>94.13000000003376</v>
      </c>
      <c r="D61" s="247">
        <f t="shared" si="12"/>
        <v>5.9981492495749401E-4</v>
      </c>
      <c r="E61" s="215">
        <f t="shared" si="13"/>
        <v>6.6636150759554239E-4</v>
      </c>
      <c r="F61" s="52">
        <f t="shared" si="18"/>
        <v>0.13082652570932596</v>
      </c>
      <c r="H61" s="19">
        <f>H62-SUM(H39:H60)</f>
        <v>33.600999999998749</v>
      </c>
      <c r="I61" s="140">
        <f>I62-SUM(I39:I60)</f>
        <v>34.20400000000518</v>
      </c>
      <c r="J61" s="247">
        <f t="shared" si="14"/>
        <v>1.0600702477549817E-3</v>
      </c>
      <c r="K61" s="215">
        <f t="shared" si="15"/>
        <v>1.0212506971013899E-3</v>
      </c>
      <c r="L61" s="52">
        <f t="shared" si="16"/>
        <v>1.7945894467618656E-2</v>
      </c>
      <c r="N61" s="27">
        <f t="shared" si="17"/>
        <v>4.036641037962819</v>
      </c>
      <c r="O61" s="152">
        <f t="shared" si="17"/>
        <v>3.6336980771266241</v>
      </c>
      <c r="P61" s="52">
        <f t="shared" si="7"/>
        <v>-9.9821350733616171E-2</v>
      </c>
    </row>
    <row r="62" spans="1:16" ht="26.25" customHeight="1" thickBot="1" x14ac:dyDescent="0.3">
      <c r="A62" s="12" t="s">
        <v>18</v>
      </c>
      <c r="B62" s="17">
        <v>138776.14000000001</v>
      </c>
      <c r="C62" s="145">
        <v>141259.66000000003</v>
      </c>
      <c r="D62" s="253">
        <f>SUM(D39:D61)</f>
        <v>0.99999999999999978</v>
      </c>
      <c r="E62" s="254">
        <f>SUM(E39:E61)</f>
        <v>1</v>
      </c>
      <c r="F62" s="57">
        <f t="shared" si="18"/>
        <v>1.7895871725499918E-2</v>
      </c>
      <c r="G62" s="1"/>
      <c r="H62" s="17">
        <v>31696.955999999998</v>
      </c>
      <c r="I62" s="145">
        <v>33492.266000000003</v>
      </c>
      <c r="J62" s="253">
        <f>SUM(J39:J61)</f>
        <v>1</v>
      </c>
      <c r="K62" s="254">
        <f>SUM(K39:K61)</f>
        <v>1</v>
      </c>
      <c r="L62" s="57">
        <f t="shared" si="16"/>
        <v>5.6639823710516714E-2</v>
      </c>
      <c r="M62" s="1"/>
      <c r="N62" s="29">
        <f t="shared" si="17"/>
        <v>2.2840349933353092</v>
      </c>
      <c r="O62" s="146">
        <f t="shared" si="17"/>
        <v>2.3709717268185408</v>
      </c>
      <c r="P62" s="57">
        <f t="shared" si="7"/>
        <v>3.8062785262444887E-2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L37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164</v>
      </c>
      <c r="B68" s="39">
        <v>60260.2</v>
      </c>
      <c r="C68" s="147">
        <v>58983.689999999995</v>
      </c>
      <c r="D68" s="247">
        <f>B68/$B$96</f>
        <v>0.36875237277228651</v>
      </c>
      <c r="E68" s="246">
        <f>C68/$C$96</f>
        <v>0.32428396855862796</v>
      </c>
      <c r="F68" s="61">
        <f t="shared" ref="F68:F94" si="33">(C68-B68)/B68</f>
        <v>-2.1183301748085834E-2</v>
      </c>
      <c r="H68" s="19">
        <v>17682.980999999996</v>
      </c>
      <c r="I68" s="147">
        <v>17928.836000000003</v>
      </c>
      <c r="J68" s="245">
        <f>H68/$H$96</f>
        <v>0.38911593394162941</v>
      </c>
      <c r="K68" s="246">
        <f>I68/$I$96</f>
        <v>0.35291154391719148</v>
      </c>
      <c r="L68" s="61">
        <f t="shared" ref="L68:L96" si="34">(I68-H68)/H68</f>
        <v>1.3903481545334856E-2</v>
      </c>
      <c r="N68" s="41">
        <f t="shared" ref="N68:O96" si="35">(H68/B68)*10</f>
        <v>2.9344378213148974</v>
      </c>
      <c r="O68" s="149">
        <f t="shared" si="35"/>
        <v>3.0396260389948484</v>
      </c>
      <c r="P68" s="61">
        <f t="shared" si="7"/>
        <v>3.5846122523331247E-2</v>
      </c>
    </row>
    <row r="69" spans="1:16" ht="20.100000000000001" customHeight="1" x14ac:dyDescent="0.25">
      <c r="A69" s="38" t="s">
        <v>166</v>
      </c>
      <c r="B69" s="19">
        <v>23157.890000000003</v>
      </c>
      <c r="C69" s="140">
        <v>28027.300000000003</v>
      </c>
      <c r="D69" s="247">
        <f t="shared" ref="D69:D95" si="36">B69/$B$96</f>
        <v>0.14171089518288368</v>
      </c>
      <c r="E69" s="215">
        <f t="shared" ref="E69:E95" si="37">C69/$C$96</f>
        <v>0.15409012342197029</v>
      </c>
      <c r="F69" s="52">
        <f t="shared" si="33"/>
        <v>0.21027002028250411</v>
      </c>
      <c r="H69" s="19">
        <v>5248.7580000000007</v>
      </c>
      <c r="I69" s="140">
        <v>6745.4630000000006</v>
      </c>
      <c r="J69" s="214">
        <f t="shared" ref="J69:J96" si="38">H69/$H$96</f>
        <v>0.1154994947516824</v>
      </c>
      <c r="K69" s="215">
        <f t="shared" ref="K69:K96" si="39">I69/$I$96</f>
        <v>0.13277782014216039</v>
      </c>
      <c r="L69" s="52">
        <f t="shared" si="34"/>
        <v>0.28515412598561407</v>
      </c>
      <c r="N69" s="40">
        <f t="shared" si="35"/>
        <v>2.2665095999678728</v>
      </c>
      <c r="O69" s="143">
        <f t="shared" si="35"/>
        <v>2.4067473499052707</v>
      </c>
      <c r="P69" s="52">
        <f t="shared" si="7"/>
        <v>6.1873883057625582E-2</v>
      </c>
    </row>
    <row r="70" spans="1:16" ht="20.100000000000001" customHeight="1" x14ac:dyDescent="0.25">
      <c r="A70" s="38" t="s">
        <v>165</v>
      </c>
      <c r="B70" s="19">
        <v>18121.869999999995</v>
      </c>
      <c r="C70" s="140">
        <v>20437.63</v>
      </c>
      <c r="D70" s="247">
        <f t="shared" si="36"/>
        <v>0.11089379991388869</v>
      </c>
      <c r="E70" s="215">
        <f t="shared" si="37"/>
        <v>0.11236319335621206</v>
      </c>
      <c r="F70" s="52">
        <f t="shared" si="33"/>
        <v>0.12778813665477162</v>
      </c>
      <c r="H70" s="19">
        <v>4818.1859999999997</v>
      </c>
      <c r="I70" s="140">
        <v>6013.7580000000007</v>
      </c>
      <c r="J70" s="214">
        <f t="shared" si="38"/>
        <v>0.10602471072578112</v>
      </c>
      <c r="K70" s="215">
        <f t="shared" si="39"/>
        <v>0.11837492520564981</v>
      </c>
      <c r="L70" s="52">
        <f t="shared" si="34"/>
        <v>0.2481373695411512</v>
      </c>
      <c r="N70" s="40">
        <f t="shared" si="35"/>
        <v>2.6587686590843003</v>
      </c>
      <c r="O70" s="143">
        <f t="shared" si="35"/>
        <v>2.9424928428589814</v>
      </c>
      <c r="P70" s="52">
        <f t="shared" si="7"/>
        <v>0.10671262533702268</v>
      </c>
    </row>
    <row r="71" spans="1:16" ht="20.100000000000001" customHeight="1" x14ac:dyDescent="0.25">
      <c r="A71" s="38" t="s">
        <v>168</v>
      </c>
      <c r="B71" s="19">
        <v>14652.999999999998</v>
      </c>
      <c r="C71" s="140">
        <v>13775.75</v>
      </c>
      <c r="D71" s="247">
        <f t="shared" si="36"/>
        <v>8.9666621057220425E-2</v>
      </c>
      <c r="E71" s="215">
        <f t="shared" si="37"/>
        <v>7.5737121225740861E-2</v>
      </c>
      <c r="F71" s="52">
        <f t="shared" si="33"/>
        <v>-5.9868286357742329E-2</v>
      </c>
      <c r="H71" s="19">
        <v>5174.9129999999986</v>
      </c>
      <c r="I71" s="140">
        <v>4958.994999999999</v>
      </c>
      <c r="J71" s="214">
        <f t="shared" si="38"/>
        <v>0.11387452743752194</v>
      </c>
      <c r="K71" s="215">
        <f t="shared" si="39"/>
        <v>9.7612950541107774E-2</v>
      </c>
      <c r="L71" s="52">
        <f t="shared" si="34"/>
        <v>-4.1723986470883614E-2</v>
      </c>
      <c r="N71" s="40">
        <f t="shared" si="35"/>
        <v>3.5316406196683268</v>
      </c>
      <c r="O71" s="143">
        <f t="shared" si="35"/>
        <v>3.5998003738453432</v>
      </c>
      <c r="P71" s="52">
        <f t="shared" si="7"/>
        <v>1.9299742390950777E-2</v>
      </c>
    </row>
    <row r="72" spans="1:16" ht="20.100000000000001" customHeight="1" x14ac:dyDescent="0.25">
      <c r="A72" s="38" t="s">
        <v>179</v>
      </c>
      <c r="B72" s="19">
        <v>12225.5</v>
      </c>
      <c r="C72" s="140">
        <v>23943.570000000003</v>
      </c>
      <c r="D72" s="247">
        <f t="shared" si="36"/>
        <v>7.4811934466324198E-2</v>
      </c>
      <c r="E72" s="215">
        <f t="shared" si="37"/>
        <v>0.13163835462076565</v>
      </c>
      <c r="F72" s="52">
        <f t="shared" si="33"/>
        <v>0.95849413111938186</v>
      </c>
      <c r="H72" s="19">
        <v>2767.165</v>
      </c>
      <c r="I72" s="140">
        <v>4482.3040000000001</v>
      </c>
      <c r="J72" s="214">
        <f t="shared" si="38"/>
        <v>6.0891768946965963E-2</v>
      </c>
      <c r="K72" s="215">
        <f t="shared" si="39"/>
        <v>8.8229755961078724E-2</v>
      </c>
      <c r="L72" s="52">
        <f t="shared" si="34"/>
        <v>0.61981811709818535</v>
      </c>
      <c r="N72" s="40">
        <f t="shared" si="35"/>
        <v>2.263437078238109</v>
      </c>
      <c r="O72" s="143">
        <f t="shared" si="35"/>
        <v>1.8720282731438962</v>
      </c>
      <c r="P72" s="52">
        <f t="shared" ref="P72:P86" si="40">(O72-N72)/N72</f>
        <v>-0.1729267444001098</v>
      </c>
    </row>
    <row r="73" spans="1:16" ht="20.100000000000001" customHeight="1" x14ac:dyDescent="0.25">
      <c r="A73" s="38" t="s">
        <v>173</v>
      </c>
      <c r="B73" s="19">
        <v>7022.7900000000009</v>
      </c>
      <c r="C73" s="140">
        <v>6815.369999999999</v>
      </c>
      <c r="D73" s="247">
        <f t="shared" si="36"/>
        <v>4.2974807185862086E-2</v>
      </c>
      <c r="E73" s="215">
        <f t="shared" si="37"/>
        <v>3.7469938398147287E-2</v>
      </c>
      <c r="F73" s="52">
        <f t="shared" si="33"/>
        <v>-2.9535270170402628E-2</v>
      </c>
      <c r="H73" s="19">
        <v>2041.4319999999998</v>
      </c>
      <c r="I73" s="140">
        <v>2139.701</v>
      </c>
      <c r="J73" s="214">
        <f t="shared" si="38"/>
        <v>4.4921934783412845E-2</v>
      </c>
      <c r="K73" s="215">
        <f t="shared" si="39"/>
        <v>4.2117914594743268E-2</v>
      </c>
      <c r="L73" s="52">
        <f t="shared" si="34"/>
        <v>4.8137287942973485E-2</v>
      </c>
      <c r="N73" s="40">
        <f t="shared" si="35"/>
        <v>2.906867498529786</v>
      </c>
      <c r="O73" s="143">
        <f t="shared" si="35"/>
        <v>3.1395228725659803</v>
      </c>
      <c r="P73" s="52">
        <f t="shared" si="40"/>
        <v>8.0036456478964041E-2</v>
      </c>
    </row>
    <row r="74" spans="1:16" ht="20.100000000000001" customHeight="1" x14ac:dyDescent="0.25">
      <c r="A74" s="38" t="s">
        <v>184</v>
      </c>
      <c r="B74" s="19">
        <v>4453.1499999999996</v>
      </c>
      <c r="C74" s="140">
        <v>4176.3499999999995</v>
      </c>
      <c r="D74" s="247">
        <f t="shared" si="36"/>
        <v>2.7250318266632167E-2</v>
      </c>
      <c r="E74" s="215">
        <f t="shared" si="37"/>
        <v>2.2960980435266523E-2</v>
      </c>
      <c r="F74" s="52">
        <f t="shared" si="33"/>
        <v>-6.2158247532645476E-2</v>
      </c>
      <c r="H74" s="19">
        <v>1311.9689999999998</v>
      </c>
      <c r="I74" s="140">
        <v>1244.4009999999998</v>
      </c>
      <c r="J74" s="214">
        <f t="shared" si="38"/>
        <v>2.8870021561266487E-2</v>
      </c>
      <c r="K74" s="215">
        <f t="shared" si="39"/>
        <v>2.4494812611487823E-2</v>
      </c>
      <c r="L74" s="52">
        <f t="shared" si="34"/>
        <v>-5.1501216873264533E-2</v>
      </c>
      <c r="N74" s="40">
        <f t="shared" si="35"/>
        <v>2.9461594601574164</v>
      </c>
      <c r="O74" s="143">
        <f t="shared" si="35"/>
        <v>2.9796377219342247</v>
      </c>
      <c r="P74" s="52">
        <f t="shared" si="40"/>
        <v>1.1363357017688232E-2</v>
      </c>
    </row>
    <row r="75" spans="1:16" ht="20.100000000000001" customHeight="1" x14ac:dyDescent="0.25">
      <c r="A75" s="38" t="s">
        <v>198</v>
      </c>
      <c r="B75" s="19">
        <v>3725.2500000000005</v>
      </c>
      <c r="C75" s="140">
        <v>4758.01</v>
      </c>
      <c r="D75" s="247">
        <f t="shared" si="36"/>
        <v>2.2796054056739949E-2</v>
      </c>
      <c r="E75" s="215">
        <f t="shared" si="37"/>
        <v>2.615886468346822E-2</v>
      </c>
      <c r="F75" s="52">
        <f t="shared" si="33"/>
        <v>0.27723240051003278</v>
      </c>
      <c r="H75" s="19">
        <v>746.00699999999995</v>
      </c>
      <c r="I75" s="140">
        <v>999.42599999999993</v>
      </c>
      <c r="J75" s="214">
        <f t="shared" si="38"/>
        <v>1.6415965754416246E-2</v>
      </c>
      <c r="K75" s="215">
        <f t="shared" si="39"/>
        <v>1.9672720119196973E-2</v>
      </c>
      <c r="L75" s="52">
        <f t="shared" si="34"/>
        <v>0.33970056581238511</v>
      </c>
      <c r="N75" s="40">
        <f t="shared" ref="N75" si="41">(H75/B75)*10</f>
        <v>2.0025689551036843</v>
      </c>
      <c r="O75" s="143">
        <f t="shared" ref="O75" si="42">(I75/C75)*10</f>
        <v>2.1005126092631161</v>
      </c>
      <c r="P75" s="52">
        <f t="shared" ref="P75" si="43">(O75-N75)/N75</f>
        <v>4.8909004561274026E-2</v>
      </c>
    </row>
    <row r="76" spans="1:16" ht="20.100000000000001" customHeight="1" x14ac:dyDescent="0.25">
      <c r="A76" s="38" t="s">
        <v>209</v>
      </c>
      <c r="B76" s="19">
        <v>4966.6799999999994</v>
      </c>
      <c r="C76" s="140">
        <v>3406.9299999999994</v>
      </c>
      <c r="D76" s="247">
        <f t="shared" si="36"/>
        <v>3.0392780555004131E-2</v>
      </c>
      <c r="E76" s="215">
        <f t="shared" si="37"/>
        <v>1.8730818316070871E-2</v>
      </c>
      <c r="F76" s="52">
        <f t="shared" si="33"/>
        <v>-0.31404278109320516</v>
      </c>
      <c r="H76" s="19">
        <v>1139.5999999999999</v>
      </c>
      <c r="I76" s="140">
        <v>816.971</v>
      </c>
      <c r="J76" s="214">
        <f t="shared" si="38"/>
        <v>2.507702283454814E-2</v>
      </c>
      <c r="K76" s="215">
        <f t="shared" si="39"/>
        <v>1.6081272478903362E-2</v>
      </c>
      <c r="L76" s="52">
        <f t="shared" si="34"/>
        <v>-0.28310723060723053</v>
      </c>
      <c r="N76" s="40">
        <f t="shared" si="35"/>
        <v>2.2944904845893035</v>
      </c>
      <c r="O76" s="143">
        <f t="shared" si="35"/>
        <v>2.3979682588136537</v>
      </c>
      <c r="P76" s="52">
        <f t="shared" si="40"/>
        <v>4.5098367118690391E-2</v>
      </c>
    </row>
    <row r="77" spans="1:16" ht="20.100000000000001" customHeight="1" x14ac:dyDescent="0.25">
      <c r="A77" s="38" t="s">
        <v>177</v>
      </c>
      <c r="B77" s="19">
        <v>1432.2000000000003</v>
      </c>
      <c r="C77" s="140">
        <v>1865.26</v>
      </c>
      <c r="D77" s="247">
        <f t="shared" si="36"/>
        <v>8.7641121052447375E-3</v>
      </c>
      <c r="E77" s="215">
        <f t="shared" si="37"/>
        <v>1.0254935138742021E-2</v>
      </c>
      <c r="F77" s="52">
        <f t="shared" si="33"/>
        <v>0.30237397011590533</v>
      </c>
      <c r="H77" s="19">
        <v>509.2</v>
      </c>
      <c r="I77" s="140">
        <v>767.73399999999992</v>
      </c>
      <c r="J77" s="214">
        <f t="shared" si="38"/>
        <v>1.1205001779003083E-2</v>
      </c>
      <c r="K77" s="215">
        <f t="shared" si="39"/>
        <v>1.5112090447908667E-2</v>
      </c>
      <c r="L77" s="52">
        <f t="shared" si="34"/>
        <v>0.50772584446190094</v>
      </c>
      <c r="N77" s="40">
        <f t="shared" si="35"/>
        <v>3.5553693618209743</v>
      </c>
      <c r="O77" s="143">
        <f t="shared" si="35"/>
        <v>4.1159623859408336</v>
      </c>
      <c r="P77" s="52">
        <f t="shared" si="40"/>
        <v>0.1576750450008764</v>
      </c>
    </row>
    <row r="78" spans="1:16" ht="20.100000000000001" customHeight="1" x14ac:dyDescent="0.25">
      <c r="A78" s="38" t="s">
        <v>178</v>
      </c>
      <c r="B78" s="19">
        <v>410.78000000000003</v>
      </c>
      <c r="C78" s="140">
        <v>466.34</v>
      </c>
      <c r="D78" s="247">
        <f t="shared" si="36"/>
        <v>2.5137005799416509E-3</v>
      </c>
      <c r="E78" s="215">
        <f t="shared" si="37"/>
        <v>2.563871231142551E-3</v>
      </c>
      <c r="F78" s="52">
        <f t="shared" si="33"/>
        <v>0.13525488095817698</v>
      </c>
      <c r="H78" s="19">
        <v>449.33699999999999</v>
      </c>
      <c r="I78" s="140">
        <v>574.71399999999994</v>
      </c>
      <c r="J78" s="214">
        <f t="shared" si="38"/>
        <v>9.8877099064648647E-3</v>
      </c>
      <c r="K78" s="215">
        <f t="shared" si="39"/>
        <v>1.1312681149564017E-2</v>
      </c>
      <c r="L78" s="52">
        <f t="shared" si="34"/>
        <v>0.27902665482700056</v>
      </c>
      <c r="N78" s="40">
        <f t="shared" si="35"/>
        <v>10.938628949802814</v>
      </c>
      <c r="O78" s="143">
        <f t="shared" si="35"/>
        <v>12.323926748724105</v>
      </c>
      <c r="P78" s="52">
        <f t="shared" si="40"/>
        <v>0.12664272691563083</v>
      </c>
    </row>
    <row r="79" spans="1:16" ht="20.100000000000001" customHeight="1" x14ac:dyDescent="0.25">
      <c r="A79" s="38" t="s">
        <v>207</v>
      </c>
      <c r="B79" s="19">
        <v>1116.1200000000001</v>
      </c>
      <c r="C79" s="140">
        <v>1265.2200000000003</v>
      </c>
      <c r="D79" s="247">
        <f t="shared" si="36"/>
        <v>6.8299125840704895E-3</v>
      </c>
      <c r="E79" s="215">
        <f t="shared" si="37"/>
        <v>6.9560002553205359E-3</v>
      </c>
      <c r="F79" s="52">
        <f t="shared" si="33"/>
        <v>0.1335877862595421</v>
      </c>
      <c r="H79" s="19">
        <v>331.65299999999996</v>
      </c>
      <c r="I79" s="140">
        <v>403.03299999999996</v>
      </c>
      <c r="J79" s="214">
        <f t="shared" si="38"/>
        <v>7.2980605950740563E-3</v>
      </c>
      <c r="K79" s="215">
        <f t="shared" si="39"/>
        <v>7.9333091272393488E-3</v>
      </c>
      <c r="L79" s="52">
        <f t="shared" si="34"/>
        <v>0.21522494896774641</v>
      </c>
      <c r="N79" s="40">
        <f t="shared" si="35"/>
        <v>2.9714815611224594</v>
      </c>
      <c r="O79" s="143">
        <f t="shared" si="35"/>
        <v>3.1854776244447596</v>
      </c>
      <c r="P79" s="52">
        <f t="shared" si="40"/>
        <v>7.2016621648314863E-2</v>
      </c>
    </row>
    <row r="80" spans="1:16" ht="20.100000000000001" customHeight="1" x14ac:dyDescent="0.25">
      <c r="A80" s="38" t="s">
        <v>210</v>
      </c>
      <c r="B80" s="19">
        <v>0.06</v>
      </c>
      <c r="C80" s="140">
        <v>1772.64</v>
      </c>
      <c r="D80" s="247">
        <f t="shared" si="36"/>
        <v>3.6716012171113257E-7</v>
      </c>
      <c r="E80" s="215">
        <f t="shared" si="37"/>
        <v>9.7457235046801306E-3</v>
      </c>
      <c r="F80" s="52">
        <f t="shared" si="33"/>
        <v>29543.000000000004</v>
      </c>
      <c r="H80" s="19">
        <v>3.2000000000000001E-2</v>
      </c>
      <c r="I80" s="140">
        <v>337.83499999999998</v>
      </c>
      <c r="J80" s="214">
        <f t="shared" si="38"/>
        <v>7.0416350535761724E-7</v>
      </c>
      <c r="K80" s="215">
        <f t="shared" si="39"/>
        <v>6.649950473040434E-3</v>
      </c>
      <c r="L80" s="52">
        <f t="shared" si="34"/>
        <v>10556.34375</v>
      </c>
      <c r="N80" s="40">
        <f t="shared" si="35"/>
        <v>5.333333333333333</v>
      </c>
      <c r="O80" s="143">
        <f t="shared" si="35"/>
        <v>1.9058297228991783</v>
      </c>
      <c r="P80" s="52">
        <f t="shared" si="40"/>
        <v>-0.64265692695640397</v>
      </c>
    </row>
    <row r="81" spans="1:16" ht="20.100000000000001" customHeight="1" x14ac:dyDescent="0.25">
      <c r="A81" s="38" t="s">
        <v>170</v>
      </c>
      <c r="B81" s="19">
        <v>2187.2600000000002</v>
      </c>
      <c r="C81" s="140">
        <v>1105.7799999999997</v>
      </c>
      <c r="D81" s="247">
        <f t="shared" si="36"/>
        <v>1.3384577463564867E-2</v>
      </c>
      <c r="E81" s="215">
        <f t="shared" si="37"/>
        <v>6.0794217308676275E-3</v>
      </c>
      <c r="F81" s="52">
        <f t="shared" si="33"/>
        <v>-0.49444510483435916</v>
      </c>
      <c r="H81" s="19">
        <v>555.93599999999992</v>
      </c>
      <c r="I81" s="140">
        <v>331.726</v>
      </c>
      <c r="J81" s="214">
        <f t="shared" si="38"/>
        <v>1.2233432578577882E-2</v>
      </c>
      <c r="K81" s="215">
        <f t="shared" si="39"/>
        <v>6.5297008025213821E-3</v>
      </c>
      <c r="L81" s="52">
        <f t="shared" si="34"/>
        <v>-0.40330181891440731</v>
      </c>
      <c r="N81" s="40">
        <f t="shared" si="35"/>
        <v>2.5417005751488158</v>
      </c>
      <c r="O81" s="143">
        <f t="shared" si="35"/>
        <v>2.9999276528785117</v>
      </c>
      <c r="P81" s="52">
        <f t="shared" si="40"/>
        <v>0.18028365819717648</v>
      </c>
    </row>
    <row r="82" spans="1:16" ht="20.100000000000001" customHeight="1" x14ac:dyDescent="0.25">
      <c r="A82" s="38" t="s">
        <v>219</v>
      </c>
      <c r="B82" s="19">
        <v>1654.53</v>
      </c>
      <c r="C82" s="140">
        <v>1139.6099999999999</v>
      </c>
      <c r="D82" s="247">
        <f t="shared" si="36"/>
        <v>1.0124623936245337E-2</v>
      </c>
      <c r="E82" s="215">
        <f t="shared" si="37"/>
        <v>6.2654142765414976E-3</v>
      </c>
      <c r="F82" s="52">
        <f t="shared" si="33"/>
        <v>-0.3112182915994271</v>
      </c>
      <c r="H82" s="19">
        <v>421.50100000000003</v>
      </c>
      <c r="I82" s="140">
        <v>288.05399999999997</v>
      </c>
      <c r="J82" s="214">
        <f t="shared" si="38"/>
        <v>9.2751756772419067E-3</v>
      </c>
      <c r="K82" s="215">
        <f t="shared" si="39"/>
        <v>5.6700603358479408E-3</v>
      </c>
      <c r="L82" s="52">
        <f t="shared" si="34"/>
        <v>-0.31659948612221572</v>
      </c>
      <c r="N82" s="40">
        <f t="shared" si="35"/>
        <v>2.5475573123485225</v>
      </c>
      <c r="O82" s="143">
        <f t="shared" si="35"/>
        <v>2.5276541974886149</v>
      </c>
      <c r="P82" s="52">
        <f t="shared" si="40"/>
        <v>-7.8126269283258862E-3</v>
      </c>
    </row>
    <row r="83" spans="1:16" ht="20.100000000000001" customHeight="1" x14ac:dyDescent="0.25">
      <c r="A83" s="38" t="s">
        <v>204</v>
      </c>
      <c r="B83" s="19">
        <v>474.64</v>
      </c>
      <c r="C83" s="140">
        <v>557.48</v>
      </c>
      <c r="D83" s="247">
        <f t="shared" si="36"/>
        <v>2.9044813361495331E-3</v>
      </c>
      <c r="E83" s="215">
        <f t="shared" si="37"/>
        <v>3.0649460349473547E-3</v>
      </c>
      <c r="F83" s="52">
        <f t="shared" si="33"/>
        <v>0.17453227709421884</v>
      </c>
      <c r="H83" s="19">
        <v>188.83199999999999</v>
      </c>
      <c r="I83" s="140">
        <v>263.72199999999998</v>
      </c>
      <c r="J83" s="214">
        <f t="shared" si="38"/>
        <v>4.1552688451152991E-3</v>
      </c>
      <c r="K83" s="215">
        <f t="shared" si="39"/>
        <v>5.1911087917213116E-3</v>
      </c>
      <c r="L83" s="52">
        <f t="shared" si="34"/>
        <v>0.39659591594644972</v>
      </c>
      <c r="N83" s="40">
        <f t="shared" si="35"/>
        <v>3.978425754255857</v>
      </c>
      <c r="O83" s="143">
        <f t="shared" si="35"/>
        <v>4.7306091698356889</v>
      </c>
      <c r="P83" s="52">
        <f t="shared" si="40"/>
        <v>0.18906559077423923</v>
      </c>
    </row>
    <row r="84" spans="1:16" ht="20.100000000000001" customHeight="1" x14ac:dyDescent="0.25">
      <c r="A84" s="38" t="s">
        <v>199</v>
      </c>
      <c r="B84" s="19">
        <v>909.02</v>
      </c>
      <c r="C84" s="140">
        <v>659.61000000000013</v>
      </c>
      <c r="D84" s="247">
        <f t="shared" si="36"/>
        <v>5.5625982306308957E-3</v>
      </c>
      <c r="E84" s="215">
        <f t="shared" si="37"/>
        <v>3.6264423012693277E-3</v>
      </c>
      <c r="F84" s="52">
        <f t="shared" si="33"/>
        <v>-0.27437240104728156</v>
      </c>
      <c r="H84" s="19">
        <v>260.36700000000002</v>
      </c>
      <c r="I84" s="140">
        <v>206.62199999999996</v>
      </c>
      <c r="J84" s="214">
        <f t="shared" si="38"/>
        <v>5.7294043562327104E-3</v>
      </c>
      <c r="K84" s="215">
        <f t="shared" si="39"/>
        <v>4.0671513213271582E-3</v>
      </c>
      <c r="L84" s="52">
        <f t="shared" si="34"/>
        <v>-0.20642016845452787</v>
      </c>
      <c r="N84" s="40">
        <f t="shared" si="35"/>
        <v>2.8642604123121607</v>
      </c>
      <c r="O84" s="143">
        <f t="shared" si="35"/>
        <v>3.1324873789057155</v>
      </c>
      <c r="P84" s="52">
        <f t="shared" si="40"/>
        <v>9.3646152228536325E-2</v>
      </c>
    </row>
    <row r="85" spans="1:16" ht="20.100000000000001" customHeight="1" x14ac:dyDescent="0.25">
      <c r="A85" s="38" t="s">
        <v>183</v>
      </c>
      <c r="B85" s="19">
        <v>648.1</v>
      </c>
      <c r="C85" s="140">
        <v>920.79</v>
      </c>
      <c r="D85" s="247">
        <f t="shared" si="36"/>
        <v>3.9659412480164179E-3</v>
      </c>
      <c r="E85" s="215">
        <f t="shared" si="37"/>
        <v>5.0623729273142973E-3</v>
      </c>
      <c r="F85" s="52">
        <f t="shared" si="33"/>
        <v>0.42075297022064484</v>
      </c>
      <c r="H85" s="19">
        <v>164.05199999999999</v>
      </c>
      <c r="I85" s="140">
        <v>202.51300000000001</v>
      </c>
      <c r="J85" s="214">
        <f t="shared" si="38"/>
        <v>3.609982230653994E-3</v>
      </c>
      <c r="K85" s="215">
        <f t="shared" si="39"/>
        <v>3.9862696883000209E-3</v>
      </c>
      <c r="L85" s="52">
        <f t="shared" si="34"/>
        <v>0.23444395679418731</v>
      </c>
      <c r="N85" s="40">
        <f t="shared" si="35"/>
        <v>2.5312760376485111</v>
      </c>
      <c r="O85" s="143">
        <f t="shared" si="35"/>
        <v>2.1993396974337256</v>
      </c>
      <c r="P85" s="52">
        <f t="shared" si="40"/>
        <v>-0.13113399537537029</v>
      </c>
    </row>
    <row r="86" spans="1:16" ht="20.100000000000001" customHeight="1" x14ac:dyDescent="0.25">
      <c r="A86" s="38" t="s">
        <v>216</v>
      </c>
      <c r="B86" s="19">
        <v>71.56</v>
      </c>
      <c r="C86" s="140">
        <v>952.26</v>
      </c>
      <c r="D86" s="247">
        <f t="shared" si="36"/>
        <v>4.3789963849414417E-4</v>
      </c>
      <c r="E86" s="215">
        <f t="shared" si="37"/>
        <v>5.2353905274430792E-3</v>
      </c>
      <c r="F86" s="52">
        <f t="shared" si="33"/>
        <v>12.307154835103409</v>
      </c>
      <c r="H86" s="19">
        <v>24.96</v>
      </c>
      <c r="I86" s="140">
        <v>201.64900000000006</v>
      </c>
      <c r="J86" s="214">
        <f t="shared" si="38"/>
        <v>5.4924753417894142E-4</v>
      </c>
      <c r="K86" s="215">
        <f t="shared" si="39"/>
        <v>3.9692626961035146E-3</v>
      </c>
      <c r="L86" s="52">
        <f t="shared" si="34"/>
        <v>7.0788862179487193</v>
      </c>
      <c r="N86" s="40">
        <f t="shared" si="35"/>
        <v>3.487982112912241</v>
      </c>
      <c r="O86" s="143">
        <f t="shared" si="35"/>
        <v>2.1175834330960037</v>
      </c>
      <c r="P86" s="52">
        <f t="shared" si="40"/>
        <v>-0.39289154458193093</v>
      </c>
    </row>
    <row r="87" spans="1:16" ht="20.100000000000001" customHeight="1" x14ac:dyDescent="0.25">
      <c r="A87" s="38" t="s">
        <v>211</v>
      </c>
      <c r="B87" s="19">
        <v>194.4</v>
      </c>
      <c r="C87" s="140">
        <v>841.87</v>
      </c>
      <c r="D87" s="247">
        <f t="shared" si="36"/>
        <v>1.1895987943440697E-3</v>
      </c>
      <c r="E87" s="215">
        <f t="shared" si="37"/>
        <v>4.6284819517132978E-3</v>
      </c>
      <c r="F87" s="52">
        <f t="shared" si="33"/>
        <v>3.3306069958847737</v>
      </c>
      <c r="H87" s="19">
        <v>42.790000000000006</v>
      </c>
      <c r="I87" s="140">
        <v>166.732</v>
      </c>
      <c r="J87" s="214">
        <f t="shared" si="38"/>
        <v>9.4159863732038893E-4</v>
      </c>
      <c r="K87" s="215">
        <f t="shared" si="39"/>
        <v>3.281955813550928E-3</v>
      </c>
      <c r="L87" s="52">
        <f t="shared" si="34"/>
        <v>2.8965178780088801</v>
      </c>
      <c r="N87" s="40">
        <f t="shared" ref="N87:N91" si="44">(H87/B87)*10</f>
        <v>2.2011316872427984</v>
      </c>
      <c r="O87" s="143">
        <f t="shared" ref="O87:O91" si="45">(I87/C87)*10</f>
        <v>1.9804958010144083</v>
      </c>
      <c r="P87" s="52">
        <f t="shared" ref="P87:P91" si="46">(O87-N87)/N87</f>
        <v>-0.10023747670670494</v>
      </c>
    </row>
    <row r="88" spans="1:16" ht="20.100000000000001" customHeight="1" x14ac:dyDescent="0.25">
      <c r="A88" s="38" t="s">
        <v>201</v>
      </c>
      <c r="B88" s="19">
        <v>453.7</v>
      </c>
      <c r="C88" s="140">
        <v>483.59000000000003</v>
      </c>
      <c r="D88" s="247">
        <f t="shared" si="36"/>
        <v>2.7763424536723477E-3</v>
      </c>
      <c r="E88" s="215">
        <f t="shared" si="37"/>
        <v>2.6587092865038948E-3</v>
      </c>
      <c r="F88" s="52">
        <f t="shared" si="33"/>
        <v>6.5880537800308669E-2</v>
      </c>
      <c r="H88" s="19">
        <v>146.494</v>
      </c>
      <c r="I88" s="140">
        <v>156.51499999999999</v>
      </c>
      <c r="J88" s="214">
        <f t="shared" si="38"/>
        <v>3.2236165173080869E-3</v>
      </c>
      <c r="K88" s="215">
        <f t="shared" si="39"/>
        <v>3.0808441940234836E-3</v>
      </c>
      <c r="L88" s="52">
        <f t="shared" si="34"/>
        <v>6.8405531967179453E-2</v>
      </c>
      <c r="N88" s="40">
        <f t="shared" si="44"/>
        <v>3.2288737050914702</v>
      </c>
      <c r="O88" s="143">
        <f t="shared" si="45"/>
        <v>3.2365226741661317</v>
      </c>
      <c r="P88" s="52">
        <f t="shared" si="46"/>
        <v>2.368927921398777E-3</v>
      </c>
    </row>
    <row r="89" spans="1:16" ht="20.100000000000001" customHeight="1" x14ac:dyDescent="0.25">
      <c r="A89" s="38" t="s">
        <v>200</v>
      </c>
      <c r="B89" s="19">
        <v>307.90000000000003</v>
      </c>
      <c r="C89" s="140">
        <v>417.88</v>
      </c>
      <c r="D89" s="247">
        <f t="shared" si="36"/>
        <v>1.8841433579142957E-3</v>
      </c>
      <c r="E89" s="215">
        <f t="shared" si="37"/>
        <v>2.2974450188056978E-3</v>
      </c>
      <c r="F89" s="52">
        <f t="shared" si="33"/>
        <v>0.35719389412146785</v>
      </c>
      <c r="H89" s="19">
        <v>94.927999999999983</v>
      </c>
      <c r="I89" s="140">
        <v>142.24299999999999</v>
      </c>
      <c r="J89" s="214">
        <f t="shared" si="38"/>
        <v>2.0889010386433713E-3</v>
      </c>
      <c r="K89" s="215">
        <f t="shared" si="39"/>
        <v>2.799913878481183E-3</v>
      </c>
      <c r="L89" s="52">
        <f t="shared" si="34"/>
        <v>0.49843038934771638</v>
      </c>
      <c r="N89" s="40">
        <f t="shared" si="44"/>
        <v>3.0830789217278327</v>
      </c>
      <c r="O89" s="143">
        <f t="shared" si="45"/>
        <v>3.4039197855843781</v>
      </c>
      <c r="P89" s="52">
        <f t="shared" si="46"/>
        <v>0.10406508299071966</v>
      </c>
    </row>
    <row r="90" spans="1:16" ht="20.100000000000001" customHeight="1" x14ac:dyDescent="0.25">
      <c r="A90" s="38" t="s">
        <v>218</v>
      </c>
      <c r="B90" s="19">
        <v>540.64</v>
      </c>
      <c r="C90" s="140">
        <v>524.96</v>
      </c>
      <c r="D90" s="247">
        <f t="shared" si="36"/>
        <v>3.3083574700317787E-3</v>
      </c>
      <c r="E90" s="215">
        <f t="shared" si="37"/>
        <v>2.886155683622665E-3</v>
      </c>
      <c r="F90" s="52">
        <f t="shared" si="33"/>
        <v>-2.9002663509914085E-2</v>
      </c>
      <c r="H90" s="19">
        <v>124.742</v>
      </c>
      <c r="I90" s="140">
        <v>136.82999999999998</v>
      </c>
      <c r="J90" s="214">
        <f t="shared" si="38"/>
        <v>2.7449613745412467E-3</v>
      </c>
      <c r="K90" s="215">
        <f t="shared" si="39"/>
        <v>2.6933642850093167E-3</v>
      </c>
      <c r="L90" s="52">
        <f t="shared" si="34"/>
        <v>9.6904009876384686E-2</v>
      </c>
      <c r="N90" s="40">
        <f t="shared" si="44"/>
        <v>2.3073024563480322</v>
      </c>
      <c r="O90" s="143">
        <f t="shared" si="45"/>
        <v>2.6064843035659857</v>
      </c>
      <c r="P90" s="52">
        <f t="shared" si="46"/>
        <v>0.12966737256089717</v>
      </c>
    </row>
    <row r="91" spans="1:16" ht="20.100000000000001" customHeight="1" x14ac:dyDescent="0.25">
      <c r="A91" s="38" t="s">
        <v>205</v>
      </c>
      <c r="B91" s="19">
        <v>931.08999999999992</v>
      </c>
      <c r="C91" s="140">
        <v>519.23</v>
      </c>
      <c r="D91" s="247">
        <f t="shared" si="36"/>
        <v>5.6976519620669736E-3</v>
      </c>
      <c r="E91" s="215">
        <f t="shared" si="37"/>
        <v>2.8546529556678535E-3</v>
      </c>
      <c r="F91" s="52">
        <f t="shared" si="33"/>
        <v>-0.44234177147214548</v>
      </c>
      <c r="H91" s="19">
        <v>196.286</v>
      </c>
      <c r="I91" s="140">
        <v>126.76899999999999</v>
      </c>
      <c r="J91" s="214">
        <f t="shared" si="38"/>
        <v>4.3192949316445389E-3</v>
      </c>
      <c r="K91" s="215">
        <f t="shared" si="39"/>
        <v>2.4953233724062419E-3</v>
      </c>
      <c r="L91" s="52">
        <f t="shared" si="34"/>
        <v>-0.35416178433510292</v>
      </c>
      <c r="N91" s="40">
        <f t="shared" si="44"/>
        <v>2.1081313299466222</v>
      </c>
      <c r="O91" s="143">
        <f t="shared" si="45"/>
        <v>2.4414806540454133</v>
      </c>
      <c r="P91" s="52">
        <f t="shared" si="46"/>
        <v>0.15812550165327291</v>
      </c>
    </row>
    <row r="92" spans="1:16" ht="20.100000000000001" customHeight="1" x14ac:dyDescent="0.25">
      <c r="A92" s="38" t="s">
        <v>197</v>
      </c>
      <c r="B92" s="19">
        <v>226.17000000000002</v>
      </c>
      <c r="C92" s="140">
        <v>322.42999999999995</v>
      </c>
      <c r="D92" s="247">
        <f t="shared" si="36"/>
        <v>1.3840100787901144E-3</v>
      </c>
      <c r="E92" s="215">
        <f t="shared" si="37"/>
        <v>1.7726744458062627E-3</v>
      </c>
      <c r="F92" s="52">
        <f t="shared" si="33"/>
        <v>0.42560905513551722</v>
      </c>
      <c r="H92" s="19">
        <v>95.286999999999992</v>
      </c>
      <c r="I92" s="140">
        <v>125.72999999999999</v>
      </c>
      <c r="J92" s="214">
        <f t="shared" si="38"/>
        <v>2.0968008729691022E-3</v>
      </c>
      <c r="K92" s="215">
        <f t="shared" si="39"/>
        <v>2.4748716769291924E-3</v>
      </c>
      <c r="L92" s="52">
        <f t="shared" ref="L92" si="47">(I92-H92)/H92</f>
        <v>0.31948744319791789</v>
      </c>
      <c r="N92" s="40">
        <f t="shared" ref="N92" si="48">(H92/B92)*10</f>
        <v>4.2130698147411234</v>
      </c>
      <c r="O92" s="143">
        <f t="shared" ref="O92" si="49">(I92/C92)*10</f>
        <v>3.899451043637379</v>
      </c>
      <c r="P92" s="52">
        <f t="shared" ref="P92" si="50">(O92-N92)/N92</f>
        <v>-7.4439490655109172E-2</v>
      </c>
    </row>
    <row r="93" spans="1:16" ht="20.100000000000001" customHeight="1" x14ac:dyDescent="0.25">
      <c r="A93" s="38" t="s">
        <v>203</v>
      </c>
      <c r="B93" s="19">
        <v>673.86</v>
      </c>
      <c r="C93" s="140">
        <v>578.4</v>
      </c>
      <c r="D93" s="247">
        <f t="shared" si="36"/>
        <v>4.1235753269377303E-3</v>
      </c>
      <c r="E93" s="215">
        <f t="shared" si="37"/>
        <v>3.1799612302029663E-3</v>
      </c>
      <c r="F93" s="52">
        <f t="shared" si="33"/>
        <v>-0.14166147270946491</v>
      </c>
      <c r="H93" s="19">
        <v>114</v>
      </c>
      <c r="I93" s="140">
        <v>118.27799999999999</v>
      </c>
      <c r="J93" s="214">
        <f t="shared" si="38"/>
        <v>2.5085824878365113E-3</v>
      </c>
      <c r="K93" s="215">
        <f t="shared" si="39"/>
        <v>2.3281863692343201E-3</v>
      </c>
      <c r="L93" s="52">
        <f t="shared" si="34"/>
        <v>3.7526315789473609E-2</v>
      </c>
      <c r="N93" s="40">
        <f t="shared" ref="N93:N94" si="51">(H93/B93)*10</f>
        <v>1.6917460600124654</v>
      </c>
      <c r="O93" s="143">
        <f t="shared" ref="O93:O94" si="52">(I93/C93)*10</f>
        <v>2.0449170124481326</v>
      </c>
      <c r="P93" s="52">
        <f t="shared" ref="P93:P94" si="53">(O93-N93)/N93</f>
        <v>0.2087612087792094</v>
      </c>
    </row>
    <row r="94" spans="1:16" ht="20.100000000000001" customHeight="1" x14ac:dyDescent="0.25">
      <c r="A94" s="38" t="s">
        <v>242</v>
      </c>
      <c r="B94" s="19">
        <v>146.97</v>
      </c>
      <c r="C94" s="140">
        <v>288.82000000000005</v>
      </c>
      <c r="D94" s="247">
        <f t="shared" si="36"/>
        <v>8.993587181314193E-4</v>
      </c>
      <c r="E94" s="215">
        <f t="shared" si="37"/>
        <v>1.5878914289543932E-3</v>
      </c>
      <c r="F94" s="52">
        <f t="shared" si="33"/>
        <v>0.96516295842689015</v>
      </c>
      <c r="H94" s="19">
        <v>39.396999999999998</v>
      </c>
      <c r="I94" s="140">
        <v>82.201000000000022</v>
      </c>
      <c r="J94" s="214">
        <f t="shared" si="38"/>
        <v>8.6693530064293892E-4</v>
      </c>
      <c r="K94" s="215">
        <f t="shared" si="39"/>
        <v>1.6180460249364244E-3</v>
      </c>
      <c r="L94" s="52">
        <f t="shared" si="34"/>
        <v>1.0864786658882661</v>
      </c>
      <c r="N94" s="40">
        <f t="shared" si="51"/>
        <v>2.6806150915152749</v>
      </c>
      <c r="O94" s="143">
        <f t="shared" si="52"/>
        <v>2.8460979156568107</v>
      </c>
      <c r="P94" s="52">
        <f t="shared" si="53"/>
        <v>6.1733153956091885E-2</v>
      </c>
    </row>
    <row r="95" spans="1:16" ht="20.100000000000001" customHeight="1" thickBot="1" x14ac:dyDescent="0.3">
      <c r="A95" s="8" t="s">
        <v>17</v>
      </c>
      <c r="B95" s="19">
        <f>B96-SUM(B68:B94)</f>
        <v>2451.109999999986</v>
      </c>
      <c r="C95" s="140">
        <f>C96-SUM(C68:C94)</f>
        <v>2882.240000000078</v>
      </c>
      <c r="D95" s="247">
        <f t="shared" si="36"/>
        <v>1.4999164098789486E-2</v>
      </c>
      <c r="E95" s="215">
        <f t="shared" si="37"/>
        <v>1.5846147054184728E-2</v>
      </c>
      <c r="F95" s="52">
        <f>(C95-B95)/B95</f>
        <v>0.1758917388448884</v>
      </c>
      <c r="H95" s="19">
        <f>H96-SUM(H68:H94)</f>
        <v>753.18600000000879</v>
      </c>
      <c r="I95" s="140">
        <f>I96-SUM(I68:I94)</f>
        <v>839.87899999998626</v>
      </c>
      <c r="J95" s="214">
        <f t="shared" si="38"/>
        <v>1.6573940435821517E-2</v>
      </c>
      <c r="K95" s="215">
        <f t="shared" si="39"/>
        <v>1.6532193980335477E-2</v>
      </c>
      <c r="L95" s="52">
        <f t="shared" si="34"/>
        <v>0.11510171458308634</v>
      </c>
      <c r="N95" s="40">
        <f t="shared" si="35"/>
        <v>3.0728363884118344</v>
      </c>
      <c r="O95" s="143">
        <f t="shared" si="35"/>
        <v>2.9139800988119084</v>
      </c>
      <c r="P95" s="52">
        <f>(O95-N95)/N95</f>
        <v>-5.1696956661603857E-2</v>
      </c>
    </row>
    <row r="96" spans="1:16" ht="26.25" customHeight="1" thickBot="1" x14ac:dyDescent="0.3">
      <c r="A96" s="12" t="s">
        <v>18</v>
      </c>
      <c r="B96" s="17">
        <v>163416.44</v>
      </c>
      <c r="C96" s="145">
        <v>181889.0100000001</v>
      </c>
      <c r="D96" s="243">
        <f>SUM(D68:D95)</f>
        <v>0.99999999999999978</v>
      </c>
      <c r="E96" s="244">
        <f>SUM(E68:E95)</f>
        <v>0.99999999999999967</v>
      </c>
      <c r="F96" s="57">
        <f>(C96-B96)/B96</f>
        <v>0.11303985082529086</v>
      </c>
      <c r="G96" s="1"/>
      <c r="H96" s="17">
        <v>45443.990999999987</v>
      </c>
      <c r="I96" s="145">
        <v>50802.633999999991</v>
      </c>
      <c r="J96" s="255">
        <f t="shared" si="38"/>
        <v>1</v>
      </c>
      <c r="K96" s="244">
        <f t="shared" si="39"/>
        <v>1</v>
      </c>
      <c r="L96" s="57">
        <f t="shared" si="34"/>
        <v>0.1179175262137519</v>
      </c>
      <c r="M96" s="1"/>
      <c r="N96" s="37">
        <f t="shared" si="35"/>
        <v>2.780870211099935</v>
      </c>
      <c r="O96" s="150">
        <f t="shared" si="35"/>
        <v>2.7930568207501905</v>
      </c>
      <c r="P96" s="57">
        <f>(O96-N96)/N96</f>
        <v>4.3823007638444135E-3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13</v>
      </c>
      <c r="H4" s="345"/>
      <c r="I4" s="130" t="s">
        <v>0</v>
      </c>
      <c r="K4" s="349" t="s">
        <v>19</v>
      </c>
      <c r="L4" s="345"/>
      <c r="M4" s="343" t="s">
        <v>13</v>
      </c>
      <c r="N4" s="344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159</v>
      </c>
      <c r="F5" s="351"/>
      <c r="G5" s="352" t="str">
        <f>E5</f>
        <v>jan-nov</v>
      </c>
      <c r="H5" s="352"/>
      <c r="I5" s="131" t="s">
        <v>151</v>
      </c>
      <c r="K5" s="353" t="str">
        <f>E5</f>
        <v>jan-nov</v>
      </c>
      <c r="L5" s="352"/>
      <c r="M5" s="354" t="str">
        <f>E5</f>
        <v>jan-nov</v>
      </c>
      <c r="N5" s="342"/>
      <c r="O5" s="131" t="str">
        <f>I5</f>
        <v>2023/2022</v>
      </c>
      <c r="Q5" s="353" t="str">
        <f>E5</f>
        <v>jan-nov</v>
      </c>
      <c r="R5" s="351"/>
      <c r="S5" s="131" t="str">
        <f>I5</f>
        <v>2023/2022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266258.0799999999</v>
      </c>
      <c r="F7" s="145">
        <v>266123.37999999989</v>
      </c>
      <c r="G7" s="243">
        <f>E7/E15</f>
        <v>0.38310195396930496</v>
      </c>
      <c r="H7" s="244">
        <f>F7/F15</f>
        <v>0.38622904563147065</v>
      </c>
      <c r="I7" s="164">
        <f t="shared" ref="I7:I18" si="0">(F7-E7)/E7</f>
        <v>-5.059001401948504E-4</v>
      </c>
      <c r="J7" s="1"/>
      <c r="K7" s="17">
        <v>62938.472000000002</v>
      </c>
      <c r="L7" s="145">
        <v>63644.551999999967</v>
      </c>
      <c r="M7" s="243">
        <f>K7/K15</f>
        <v>0.35715626278525175</v>
      </c>
      <c r="N7" s="244">
        <f>L7/L15</f>
        <v>0.35983749489781397</v>
      </c>
      <c r="O7" s="164">
        <f t="shared" ref="O7:O18" si="1">(L7-K7)/K7</f>
        <v>1.1218575500211783E-2</v>
      </c>
      <c r="P7" s="1"/>
      <c r="Q7" s="187">
        <f t="shared" ref="Q7:Q18" si="2">(K7/E7)*10</f>
        <v>2.3638145366330301</v>
      </c>
      <c r="R7" s="188">
        <f t="shared" ref="R7:R18" si="3">(L7/F7)*10</f>
        <v>2.391543050445248</v>
      </c>
      <c r="S7" s="55">
        <f>(R7-Q7)/Q7</f>
        <v>1.1730410056498677E-2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187617.6099999999</v>
      </c>
      <c r="F8" s="181">
        <v>194229.74999999994</v>
      </c>
      <c r="G8" s="245">
        <f>E8/E7</f>
        <v>0.70464569563485158</v>
      </c>
      <c r="H8" s="246">
        <f>F8/F7</f>
        <v>0.72984850109749855</v>
      </c>
      <c r="I8" s="206">
        <f t="shared" si="0"/>
        <v>3.5242640602873292E-2</v>
      </c>
      <c r="K8" s="180">
        <v>48414.723000000013</v>
      </c>
      <c r="L8" s="181">
        <v>50398.318999999967</v>
      </c>
      <c r="M8" s="250">
        <f>K8/K7</f>
        <v>0.76923893227023388</v>
      </c>
      <c r="N8" s="246">
        <f>L8/L7</f>
        <v>0.79187169076152808</v>
      </c>
      <c r="O8" s="207">
        <f t="shared" si="1"/>
        <v>4.0970925311293295E-2</v>
      </c>
      <c r="Q8" s="189">
        <f t="shared" si="2"/>
        <v>2.580499932815477</v>
      </c>
      <c r="R8" s="190">
        <f t="shared" si="3"/>
        <v>2.594778554778554</v>
      </c>
      <c r="S8" s="182">
        <f t="shared" ref="S8:S18" si="4">(R8-Q8)/Q8</f>
        <v>5.5332774015995571E-3</v>
      </c>
    </row>
    <row r="9" spans="1:19" ht="24" customHeight="1" x14ac:dyDescent="0.25">
      <c r="A9" s="8"/>
      <c r="B9" t="s">
        <v>37</v>
      </c>
      <c r="E9" s="19">
        <v>72403.049999999988</v>
      </c>
      <c r="F9" s="140">
        <v>66553.689999999973</v>
      </c>
      <c r="G9" s="247">
        <f>E9/E7</f>
        <v>0.27192808571292942</v>
      </c>
      <c r="H9" s="215">
        <f>F9/F7</f>
        <v>0.25008584364139669</v>
      </c>
      <c r="I9" s="182">
        <f t="shared" si="0"/>
        <v>-8.0788861795187031E-2</v>
      </c>
      <c r="K9" s="19">
        <v>13109.046999999995</v>
      </c>
      <c r="L9" s="140">
        <v>12064.494000000002</v>
      </c>
      <c r="M9" s="247">
        <f>K9/K7</f>
        <v>0.20828352807802508</v>
      </c>
      <c r="N9" s="215">
        <f>L9/L7</f>
        <v>0.18956051415052791</v>
      </c>
      <c r="O9" s="182">
        <f t="shared" si="1"/>
        <v>-7.9681841097983166E-2</v>
      </c>
      <c r="Q9" s="189">
        <f t="shared" si="2"/>
        <v>1.8105655770026257</v>
      </c>
      <c r="R9" s="190">
        <f t="shared" si="3"/>
        <v>1.8127460701277431</v>
      </c>
      <c r="S9" s="182">
        <f t="shared" si="4"/>
        <v>1.2043160174994951E-3</v>
      </c>
    </row>
    <row r="10" spans="1:19" ht="24" customHeight="1" thickBot="1" x14ac:dyDescent="0.3">
      <c r="A10" s="8"/>
      <c r="B10" t="s">
        <v>36</v>
      </c>
      <c r="E10" s="19">
        <v>6237.42</v>
      </c>
      <c r="F10" s="140">
        <v>5339.9400000000005</v>
      </c>
      <c r="G10" s="247">
        <f>E10/E7</f>
        <v>2.3426218652218937E-2</v>
      </c>
      <c r="H10" s="215">
        <f>F10/F7</f>
        <v>2.0065655261104841E-2</v>
      </c>
      <c r="I10" s="186">
        <f t="shared" si="0"/>
        <v>-0.143886414575257</v>
      </c>
      <c r="K10" s="19">
        <v>1414.7020000000002</v>
      </c>
      <c r="L10" s="140">
        <v>1181.739</v>
      </c>
      <c r="M10" s="247">
        <f>K10/K7</f>
        <v>2.2477539651741152E-2</v>
      </c>
      <c r="N10" s="215">
        <f>L10/L7</f>
        <v>1.8567795087944067E-2</v>
      </c>
      <c r="O10" s="209">
        <f t="shared" si="1"/>
        <v>-0.16467284276123181</v>
      </c>
      <c r="Q10" s="189">
        <f t="shared" si="2"/>
        <v>2.2680884083483237</v>
      </c>
      <c r="R10" s="190">
        <f t="shared" si="3"/>
        <v>2.2130192474072743</v>
      </c>
      <c r="S10" s="182">
        <f t="shared" si="4"/>
        <v>-2.4279988706944672E-2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428747.72</v>
      </c>
      <c r="F11" s="145">
        <v>422906.56999999995</v>
      </c>
      <c r="G11" s="243">
        <f>E11/E15</f>
        <v>0.61689804603069509</v>
      </c>
      <c r="H11" s="244">
        <f>F11/F15</f>
        <v>0.61377095436852935</v>
      </c>
      <c r="I11" s="164">
        <f t="shared" si="0"/>
        <v>-1.3623745917529366E-2</v>
      </c>
      <c r="J11" s="1"/>
      <c r="K11" s="17">
        <v>113282.63500000008</v>
      </c>
      <c r="L11" s="145">
        <v>113225.70999999988</v>
      </c>
      <c r="M11" s="243">
        <f>K11/K15</f>
        <v>0.64284373721474819</v>
      </c>
      <c r="N11" s="244">
        <f>L11/L15</f>
        <v>0.64016250510218597</v>
      </c>
      <c r="O11" s="164">
        <f t="shared" si="1"/>
        <v>-5.0250420110908086E-4</v>
      </c>
      <c r="Q11" s="191">
        <f t="shared" si="2"/>
        <v>2.6421746336050504</v>
      </c>
      <c r="R11" s="192">
        <f t="shared" si="3"/>
        <v>2.6773220855849997</v>
      </c>
      <c r="S11" s="57">
        <f t="shared" si="4"/>
        <v>1.3302471204181234E-2</v>
      </c>
    </row>
    <row r="12" spans="1:19" s="3" customFormat="1" ht="24" customHeight="1" x14ac:dyDescent="0.25">
      <c r="A12" s="46"/>
      <c r="B12" s="3" t="s">
        <v>33</v>
      </c>
      <c r="E12" s="31">
        <v>382619.25999999995</v>
      </c>
      <c r="F12" s="141">
        <v>374329.44999999995</v>
      </c>
      <c r="G12" s="247">
        <f>E12/E11</f>
        <v>0.89241118296792332</v>
      </c>
      <c r="H12" s="215">
        <f>F12/F11</f>
        <v>0.8851351020628504</v>
      </c>
      <c r="I12" s="206">
        <f t="shared" si="0"/>
        <v>-2.166595063719479E-2</v>
      </c>
      <c r="K12" s="31">
        <v>106203.25700000009</v>
      </c>
      <c r="L12" s="141">
        <v>105452.93099999988</v>
      </c>
      <c r="M12" s="247">
        <f>K12/K11</f>
        <v>0.9375069444668197</v>
      </c>
      <c r="N12" s="215">
        <f>L12/L11</f>
        <v>0.93135146602304364</v>
      </c>
      <c r="O12" s="206">
        <f t="shared" si="1"/>
        <v>-7.0649998992046359E-3</v>
      </c>
      <c r="Q12" s="189">
        <f t="shared" si="2"/>
        <v>2.775690303723866</v>
      </c>
      <c r="R12" s="190">
        <f t="shared" si="3"/>
        <v>2.8171155381977</v>
      </c>
      <c r="S12" s="182">
        <f t="shared" si="4"/>
        <v>1.4924299882540158E-2</v>
      </c>
    </row>
    <row r="13" spans="1:19" ht="24" customHeight="1" x14ac:dyDescent="0.25">
      <c r="A13" s="8"/>
      <c r="B13" s="3" t="s">
        <v>37</v>
      </c>
      <c r="D13" s="3"/>
      <c r="E13" s="19">
        <v>42138.749999999985</v>
      </c>
      <c r="F13" s="140">
        <v>44357.539999999994</v>
      </c>
      <c r="G13" s="247">
        <f>E13/E11</f>
        <v>9.8283321483318878E-2</v>
      </c>
      <c r="H13" s="215">
        <f>F13/F11</f>
        <v>0.10488732771401493</v>
      </c>
      <c r="I13" s="182">
        <f t="shared" si="0"/>
        <v>5.2654385808786661E-2</v>
      </c>
      <c r="K13" s="19">
        <v>6608.3250000000007</v>
      </c>
      <c r="L13" s="140">
        <v>7366.0340000000024</v>
      </c>
      <c r="M13" s="247">
        <f>K13/K11</f>
        <v>5.8334845406800395E-2</v>
      </c>
      <c r="N13" s="215">
        <f>L13/L11</f>
        <v>6.5056196158982005E-2</v>
      </c>
      <c r="O13" s="182">
        <f t="shared" si="1"/>
        <v>0.11465976627965507</v>
      </c>
      <c r="Q13" s="189">
        <f t="shared" si="2"/>
        <v>1.5682299546142218</v>
      </c>
      <c r="R13" s="190">
        <f t="shared" si="3"/>
        <v>1.660604713426399</v>
      </c>
      <c r="S13" s="182">
        <f t="shared" si="4"/>
        <v>5.8903835206298612E-2</v>
      </c>
    </row>
    <row r="14" spans="1:19" ht="24" customHeight="1" thickBot="1" x14ac:dyDescent="0.3">
      <c r="A14" s="8"/>
      <c r="B14" t="s">
        <v>36</v>
      </c>
      <c r="E14" s="19">
        <v>3989.7099999999987</v>
      </c>
      <c r="F14" s="140">
        <v>4219.58</v>
      </c>
      <c r="G14" s="247">
        <f>E14/E11</f>
        <v>9.3054955487576682E-3</v>
      </c>
      <c r="H14" s="215">
        <f>F14/F11</f>
        <v>9.9775702231346287E-3</v>
      </c>
      <c r="I14" s="186">
        <f t="shared" si="0"/>
        <v>5.7615716430517841E-2</v>
      </c>
      <c r="K14" s="19">
        <v>471.05300000000011</v>
      </c>
      <c r="L14" s="140">
        <v>406.74500000000006</v>
      </c>
      <c r="M14" s="247">
        <f>K14/K11</f>
        <v>4.1582101263799151E-3</v>
      </c>
      <c r="N14" s="215">
        <f>L14/L11</f>
        <v>3.592337817974385E-3</v>
      </c>
      <c r="O14" s="209">
        <f t="shared" si="1"/>
        <v>-0.13651966976115221</v>
      </c>
      <c r="Q14" s="189">
        <f t="shared" si="2"/>
        <v>1.1806697729910201</v>
      </c>
      <c r="R14" s="190">
        <f t="shared" si="3"/>
        <v>0.96394664871859304</v>
      </c>
      <c r="S14" s="182">
        <f t="shared" si="4"/>
        <v>-0.18355947550295706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695005.79999999981</v>
      </c>
      <c r="F15" s="145">
        <v>689029.94999999984</v>
      </c>
      <c r="G15" s="243">
        <f>G7+G11</f>
        <v>1</v>
      </c>
      <c r="H15" s="244">
        <f>H7+H11</f>
        <v>1</v>
      </c>
      <c r="I15" s="164">
        <f t="shared" si="0"/>
        <v>-8.5982735683644337E-3</v>
      </c>
      <c r="J15" s="1"/>
      <c r="K15" s="17">
        <v>176221.10700000011</v>
      </c>
      <c r="L15" s="145">
        <v>176870.26199999984</v>
      </c>
      <c r="M15" s="243">
        <f>M7+M11</f>
        <v>1</v>
      </c>
      <c r="N15" s="244">
        <f>N7+N11</f>
        <v>1</v>
      </c>
      <c r="O15" s="164">
        <f t="shared" si="1"/>
        <v>3.6837528208226301E-3</v>
      </c>
      <c r="Q15" s="191">
        <f t="shared" si="2"/>
        <v>2.5355343365479848</v>
      </c>
      <c r="R15" s="192">
        <f t="shared" si="3"/>
        <v>2.5669459215814912</v>
      </c>
      <c r="S15" s="57">
        <f t="shared" si="4"/>
        <v>1.2388546501118118E-2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570236.86999999988</v>
      </c>
      <c r="F16" s="181">
        <f t="shared" ref="F16:F17" si="5">F8+F12</f>
        <v>568559.19999999995</v>
      </c>
      <c r="G16" s="245">
        <f>E16/E15</f>
        <v>0.82047785788262495</v>
      </c>
      <c r="H16" s="246">
        <f>F16/F15</f>
        <v>0.82515890637264766</v>
      </c>
      <c r="I16" s="207">
        <f t="shared" si="0"/>
        <v>-2.9420580959626931E-3</v>
      </c>
      <c r="J16" s="3"/>
      <c r="K16" s="180">
        <f t="shared" ref="K16:L18" si="6">K8+K12</f>
        <v>154617.9800000001</v>
      </c>
      <c r="L16" s="181">
        <f t="shared" si="6"/>
        <v>155851.24999999985</v>
      </c>
      <c r="M16" s="250">
        <f>K16/K15</f>
        <v>0.8774089700843839</v>
      </c>
      <c r="N16" s="246">
        <f>L16/L15</f>
        <v>0.88116141310402984</v>
      </c>
      <c r="O16" s="207">
        <f t="shared" si="1"/>
        <v>7.9762392446192602E-3</v>
      </c>
      <c r="P16" s="3"/>
      <c r="Q16" s="189">
        <f t="shared" si="2"/>
        <v>2.711469358338757</v>
      </c>
      <c r="R16" s="190">
        <f t="shared" si="3"/>
        <v>2.7411613425655563</v>
      </c>
      <c r="S16" s="182">
        <f t="shared" si="4"/>
        <v>1.0950514390098353E-2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114541.79999999997</v>
      </c>
      <c r="F17" s="140">
        <f t="shared" si="5"/>
        <v>110911.22999999997</v>
      </c>
      <c r="G17" s="248">
        <f>E17/E15</f>
        <v>0.16480696995622196</v>
      </c>
      <c r="H17" s="215">
        <f>F17/F15</f>
        <v>0.16096721194775349</v>
      </c>
      <c r="I17" s="182">
        <f t="shared" si="0"/>
        <v>-3.1696463649078396E-2</v>
      </c>
      <c r="K17" s="19">
        <f t="shared" si="6"/>
        <v>19717.371999999996</v>
      </c>
      <c r="L17" s="140">
        <f t="shared" si="6"/>
        <v>19430.528000000006</v>
      </c>
      <c r="M17" s="247">
        <f>K17/K15</f>
        <v>0.11188995651922663</v>
      </c>
      <c r="N17" s="215">
        <f>L17/L15</f>
        <v>0.10985751804902072</v>
      </c>
      <c r="O17" s="182">
        <f t="shared" si="1"/>
        <v>-1.4547780505433995E-2</v>
      </c>
      <c r="Q17" s="189">
        <f t="shared" si="2"/>
        <v>1.7214127942812143</v>
      </c>
      <c r="R17" s="190">
        <f t="shared" si="3"/>
        <v>1.7518990637828118</v>
      </c>
      <c r="S17" s="182">
        <f t="shared" si="4"/>
        <v>1.7710028415541788E-2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10227.129999999999</v>
      </c>
      <c r="F18" s="142">
        <f>F10+F14</f>
        <v>9559.52</v>
      </c>
      <c r="G18" s="249">
        <f>E18/E15</f>
        <v>1.471517216115319E-2</v>
      </c>
      <c r="H18" s="221">
        <f>F18/F15</f>
        <v>1.3873881679598982E-2</v>
      </c>
      <c r="I18" s="208">
        <f t="shared" si="0"/>
        <v>-6.5278333217627896E-2</v>
      </c>
      <c r="K18" s="21">
        <f t="shared" si="6"/>
        <v>1885.7550000000003</v>
      </c>
      <c r="L18" s="142">
        <f t="shared" si="6"/>
        <v>1588.4840000000002</v>
      </c>
      <c r="M18" s="249">
        <f>K18/K15</f>
        <v>1.0701073396389453E-2</v>
      </c>
      <c r="N18" s="221">
        <f>L18/L15</f>
        <v>8.9810688469495314E-3</v>
      </c>
      <c r="O18" s="208">
        <f t="shared" si="1"/>
        <v>-0.1576403085236418</v>
      </c>
      <c r="Q18" s="193">
        <f t="shared" si="2"/>
        <v>1.8438750656342497</v>
      </c>
      <c r="R18" s="194">
        <f t="shared" si="3"/>
        <v>1.6616775737693943</v>
      </c>
      <c r="S18" s="186">
        <f t="shared" si="4"/>
        <v>-9.8812275983668013E-2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7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152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M98" sqref="M98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95118.63999999997</v>
      </c>
      <c r="C7" s="147">
        <v>100958.85999999999</v>
      </c>
      <c r="D7" s="247">
        <f>B7/$B$33</f>
        <v>0.13686021037522272</v>
      </c>
      <c r="E7" s="246">
        <f>C7/$C$33</f>
        <v>0.14652318088640415</v>
      </c>
      <c r="F7" s="52">
        <f>(C7-B7)/B7</f>
        <v>6.1399321941525004E-2</v>
      </c>
      <c r="H7" s="39">
        <v>23826.058000000001</v>
      </c>
      <c r="I7" s="147">
        <v>26050.782000000007</v>
      </c>
      <c r="J7" s="247">
        <f>H7/$H$33</f>
        <v>0.13520547229339563</v>
      </c>
      <c r="K7" s="246">
        <f>I7/$I$33</f>
        <v>0.14728751857675204</v>
      </c>
      <c r="L7" s="52">
        <f>(I7-H7)/H7</f>
        <v>9.3373566034297639E-2</v>
      </c>
      <c r="N7" s="27">
        <f t="shared" ref="N7:N33" si="0">(H7/B7)*10</f>
        <v>2.5048779082627766</v>
      </c>
      <c r="O7" s="151">
        <f t="shared" ref="O7:O33" si="1">(I7/C7)*10</f>
        <v>2.5803363865241753</v>
      </c>
      <c r="P7" s="61">
        <f>(O7-N7)/N7</f>
        <v>3.0124613264577001E-2</v>
      </c>
    </row>
    <row r="8" spans="1:16" ht="20.100000000000001" customHeight="1" x14ac:dyDescent="0.25">
      <c r="A8" s="8" t="s">
        <v>164</v>
      </c>
      <c r="B8" s="19">
        <v>75816.140000000014</v>
      </c>
      <c r="C8" s="140">
        <v>74354.900000000023</v>
      </c>
      <c r="D8" s="247">
        <f t="shared" ref="D8:D32" si="2">B8/$B$33</f>
        <v>0.10908706085618279</v>
      </c>
      <c r="E8" s="215">
        <f t="shared" ref="E8:E32" si="3">C8/$C$33</f>
        <v>0.10791243544638378</v>
      </c>
      <c r="F8" s="52">
        <f t="shared" ref="F8:F33" si="4">(C8-B8)/B8</f>
        <v>-1.9273468683580968E-2</v>
      </c>
      <c r="H8" s="19">
        <v>19633.981</v>
      </c>
      <c r="I8" s="140">
        <v>19269.702999999998</v>
      </c>
      <c r="J8" s="247">
        <f t="shared" ref="J8:J32" si="5">H8/$H$33</f>
        <v>0.11141673851816175</v>
      </c>
      <c r="K8" s="215">
        <f t="shared" ref="K8:K32" si="6">I8/$I$33</f>
        <v>0.1089482357412915</v>
      </c>
      <c r="L8" s="52">
        <f t="shared" ref="L8:L33" si="7">(I8-H8)/H8</f>
        <v>-1.8553445681749516E-2</v>
      </c>
      <c r="N8" s="27">
        <f t="shared" si="0"/>
        <v>2.5896835423169784</v>
      </c>
      <c r="O8" s="152">
        <f t="shared" si="1"/>
        <v>2.5915848182164174</v>
      </c>
      <c r="P8" s="52">
        <f t="shared" ref="P8:P71" si="8">(O8-N8)/N8</f>
        <v>7.3417306337667041E-4</v>
      </c>
    </row>
    <row r="9" spans="1:16" ht="20.100000000000001" customHeight="1" x14ac:dyDescent="0.25">
      <c r="A9" s="8" t="s">
        <v>165</v>
      </c>
      <c r="B9" s="19">
        <v>75446.179999999978</v>
      </c>
      <c r="C9" s="140">
        <v>74635.639999999956</v>
      </c>
      <c r="D9" s="247">
        <f t="shared" si="2"/>
        <v>0.108554748751737</v>
      </c>
      <c r="E9" s="215">
        <f t="shared" si="3"/>
        <v>0.10831987782243714</v>
      </c>
      <c r="F9" s="52">
        <f t="shared" si="4"/>
        <v>-1.0743287466642087E-2</v>
      </c>
      <c r="H9" s="19">
        <v>18772.073999999997</v>
      </c>
      <c r="I9" s="140">
        <v>18806.544000000002</v>
      </c>
      <c r="J9" s="247">
        <f t="shared" si="5"/>
        <v>0.10652568423599791</v>
      </c>
      <c r="K9" s="215">
        <f t="shared" si="6"/>
        <v>0.10632959881068077</v>
      </c>
      <c r="L9" s="52">
        <f t="shared" si="7"/>
        <v>1.8362382334527771E-3</v>
      </c>
      <c r="N9" s="27">
        <f t="shared" si="0"/>
        <v>2.4881410828222186</v>
      </c>
      <c r="O9" s="152">
        <f t="shared" si="1"/>
        <v>2.5197806302726167</v>
      </c>
      <c r="P9" s="52">
        <f t="shared" si="8"/>
        <v>1.2716138835065725E-2</v>
      </c>
    </row>
    <row r="10" spans="1:16" ht="20.100000000000001" customHeight="1" x14ac:dyDescent="0.25">
      <c r="A10" s="8" t="s">
        <v>172</v>
      </c>
      <c r="B10" s="19">
        <v>59524.959999999999</v>
      </c>
      <c r="C10" s="140">
        <v>66229.479999999981</v>
      </c>
      <c r="D10" s="247">
        <f t="shared" si="2"/>
        <v>8.5646709710911761E-2</v>
      </c>
      <c r="E10" s="215">
        <f t="shared" si="3"/>
        <v>9.6119885645028921E-2</v>
      </c>
      <c r="F10" s="52">
        <f t="shared" si="4"/>
        <v>0.11263375901470547</v>
      </c>
      <c r="H10" s="19">
        <v>14379.832</v>
      </c>
      <c r="I10" s="140">
        <v>16360.239000000003</v>
      </c>
      <c r="J10" s="247">
        <f t="shared" si="5"/>
        <v>8.1601076311477283E-2</v>
      </c>
      <c r="K10" s="215">
        <f t="shared" si="6"/>
        <v>9.2498528667300781E-2</v>
      </c>
      <c r="L10" s="52">
        <f t="shared" si="7"/>
        <v>0.13772115001065402</v>
      </c>
      <c r="N10" s="27">
        <f t="shared" si="0"/>
        <v>2.4157650840924547</v>
      </c>
      <c r="O10" s="152">
        <f t="shared" si="1"/>
        <v>2.47023515811992</v>
      </c>
      <c r="P10" s="52">
        <f t="shared" si="8"/>
        <v>2.2547752836625003E-2</v>
      </c>
    </row>
    <row r="11" spans="1:16" ht="20.100000000000001" customHeight="1" x14ac:dyDescent="0.25">
      <c r="A11" s="8" t="s">
        <v>174</v>
      </c>
      <c r="B11" s="19">
        <v>61205.349999999991</v>
      </c>
      <c r="C11" s="140">
        <v>54563.139999999992</v>
      </c>
      <c r="D11" s="247">
        <f t="shared" si="2"/>
        <v>8.8064516871657741E-2</v>
      </c>
      <c r="E11" s="215">
        <f t="shared" si="3"/>
        <v>7.9188342974060855E-2</v>
      </c>
      <c r="F11" s="52">
        <f t="shared" si="4"/>
        <v>-0.10852335620987381</v>
      </c>
      <c r="H11" s="19">
        <v>14051.747999999996</v>
      </c>
      <c r="I11" s="140">
        <v>12660.233</v>
      </c>
      <c r="J11" s="247">
        <f t="shared" si="5"/>
        <v>7.9739301603638207E-2</v>
      </c>
      <c r="K11" s="215">
        <f t="shared" si="6"/>
        <v>7.1579206458121242E-2</v>
      </c>
      <c r="L11" s="52">
        <f t="shared" si="7"/>
        <v>-9.9027893184534491E-2</v>
      </c>
      <c r="N11" s="27">
        <f t="shared" si="0"/>
        <v>2.2958365567715893</v>
      </c>
      <c r="O11" s="152">
        <f t="shared" si="1"/>
        <v>2.3202904011755927</v>
      </c>
      <c r="P11" s="52">
        <f t="shared" si="8"/>
        <v>1.0651387326278355E-2</v>
      </c>
    </row>
    <row r="12" spans="1:16" ht="20.100000000000001" customHeight="1" x14ac:dyDescent="0.25">
      <c r="A12" s="8" t="s">
        <v>168</v>
      </c>
      <c r="B12" s="19">
        <v>33815.910000000003</v>
      </c>
      <c r="C12" s="140">
        <v>34175.510000000009</v>
      </c>
      <c r="D12" s="247">
        <f t="shared" si="2"/>
        <v>4.8655579564947517E-2</v>
      </c>
      <c r="E12" s="215">
        <f t="shared" si="3"/>
        <v>4.959945500191975E-2</v>
      </c>
      <c r="F12" s="52">
        <f t="shared" si="4"/>
        <v>1.0634047701215368E-2</v>
      </c>
      <c r="H12" s="19">
        <v>10490.456000000002</v>
      </c>
      <c r="I12" s="140">
        <v>10094.180999999997</v>
      </c>
      <c r="J12" s="247">
        <f t="shared" si="5"/>
        <v>5.9530076609948912E-2</v>
      </c>
      <c r="K12" s="215">
        <f t="shared" si="6"/>
        <v>5.7071103337880479E-2</v>
      </c>
      <c r="L12" s="52">
        <f t="shared" si="7"/>
        <v>-3.7774811695507331E-2</v>
      </c>
      <c r="N12" s="27">
        <f t="shared" si="0"/>
        <v>3.1022249586067625</v>
      </c>
      <c r="O12" s="152">
        <f t="shared" si="1"/>
        <v>2.9536299531448087</v>
      </c>
      <c r="P12" s="52">
        <f t="shared" si="8"/>
        <v>-4.7899493893792014E-2</v>
      </c>
    </row>
    <row r="13" spans="1:16" ht="20.100000000000001" customHeight="1" x14ac:dyDescent="0.25">
      <c r="A13" s="8" t="s">
        <v>167</v>
      </c>
      <c r="B13" s="19">
        <v>17667.260000000002</v>
      </c>
      <c r="C13" s="140">
        <v>34004.619999999995</v>
      </c>
      <c r="D13" s="247">
        <f t="shared" si="2"/>
        <v>2.5420305844929641E-2</v>
      </c>
      <c r="E13" s="215">
        <f t="shared" si="3"/>
        <v>4.9351439658029385E-2</v>
      </c>
      <c r="F13" s="52">
        <f t="shared" si="4"/>
        <v>0.92472516960751083</v>
      </c>
      <c r="H13" s="19">
        <v>4319.8519999999999</v>
      </c>
      <c r="I13" s="140">
        <v>8174.0860000000011</v>
      </c>
      <c r="J13" s="247">
        <f t="shared" si="5"/>
        <v>2.4513817178551719E-2</v>
      </c>
      <c r="K13" s="215">
        <f t="shared" si="6"/>
        <v>4.621515175908994E-2</v>
      </c>
      <c r="L13" s="52">
        <f t="shared" si="7"/>
        <v>0.89221436289946998</v>
      </c>
      <c r="N13" s="27">
        <f t="shared" si="0"/>
        <v>2.4451171262550049</v>
      </c>
      <c r="O13" s="152">
        <f t="shared" si="1"/>
        <v>2.4038163049609147</v>
      </c>
      <c r="P13" s="52">
        <f t="shared" si="8"/>
        <v>-1.6891142289509636E-2</v>
      </c>
    </row>
    <row r="14" spans="1:16" ht="20.100000000000001" customHeight="1" x14ac:dyDescent="0.25">
      <c r="A14" s="8" t="s">
        <v>173</v>
      </c>
      <c r="B14" s="19">
        <v>19976.95</v>
      </c>
      <c r="C14" s="140">
        <v>18723.62</v>
      </c>
      <c r="D14" s="247">
        <f t="shared" si="2"/>
        <v>2.87435730752175E-2</v>
      </c>
      <c r="E14" s="215">
        <f t="shared" si="3"/>
        <v>2.7173884096039661E-2</v>
      </c>
      <c r="F14" s="52">
        <f t="shared" si="4"/>
        <v>-6.2738806474461908E-2</v>
      </c>
      <c r="H14" s="19">
        <v>6794.4179999999978</v>
      </c>
      <c r="I14" s="140">
        <v>6676.0549999999994</v>
      </c>
      <c r="J14" s="247">
        <f t="shared" si="5"/>
        <v>3.855620995503109E-2</v>
      </c>
      <c r="K14" s="215">
        <f t="shared" si="6"/>
        <v>3.7745491664392949E-2</v>
      </c>
      <c r="L14" s="52">
        <f t="shared" si="7"/>
        <v>-1.7420623812076104E-2</v>
      </c>
      <c r="N14" s="27">
        <f t="shared" si="0"/>
        <v>3.4011288009430856</v>
      </c>
      <c r="O14" s="152">
        <f t="shared" si="1"/>
        <v>3.5655791988942309</v>
      </c>
      <c r="P14" s="52">
        <f t="shared" si="8"/>
        <v>4.8351711321707534E-2</v>
      </c>
    </row>
    <row r="15" spans="1:16" ht="20.100000000000001" customHeight="1" x14ac:dyDescent="0.25">
      <c r="A15" s="8" t="s">
        <v>180</v>
      </c>
      <c r="B15" s="19">
        <v>23814.460000000003</v>
      </c>
      <c r="C15" s="140">
        <v>28426.639999999992</v>
      </c>
      <c r="D15" s="247">
        <f t="shared" si="2"/>
        <v>3.4265124118388654E-2</v>
      </c>
      <c r="E15" s="215">
        <f t="shared" si="3"/>
        <v>4.1256029581878115E-2</v>
      </c>
      <c r="F15" s="52">
        <f t="shared" si="4"/>
        <v>0.19367140804368391</v>
      </c>
      <c r="H15" s="19">
        <v>4686.7029999999995</v>
      </c>
      <c r="I15" s="140">
        <v>5767.5939999999991</v>
      </c>
      <c r="J15" s="247">
        <f t="shared" si="5"/>
        <v>2.6595582559812207E-2</v>
      </c>
      <c r="K15" s="215">
        <f t="shared" si="6"/>
        <v>3.2609178811529083E-2</v>
      </c>
      <c r="L15" s="52">
        <f t="shared" si="7"/>
        <v>0.23062929312994651</v>
      </c>
      <c r="N15" s="27">
        <f t="shared" si="0"/>
        <v>1.9680072527363623</v>
      </c>
      <c r="O15" s="152">
        <f t="shared" si="1"/>
        <v>2.02893975510296</v>
      </c>
      <c r="P15" s="52">
        <f t="shared" si="8"/>
        <v>3.0961523277861752E-2</v>
      </c>
    </row>
    <row r="16" spans="1:16" ht="20.100000000000001" customHeight="1" x14ac:dyDescent="0.25">
      <c r="A16" s="8" t="s">
        <v>169</v>
      </c>
      <c r="B16" s="19">
        <v>22835.059999999998</v>
      </c>
      <c r="C16" s="140">
        <v>20565.189999999999</v>
      </c>
      <c r="D16" s="247">
        <f t="shared" si="2"/>
        <v>3.2855927245499239E-2</v>
      </c>
      <c r="E16" s="215">
        <f t="shared" si="3"/>
        <v>2.9846583591903376E-2</v>
      </c>
      <c r="F16" s="52">
        <f t="shared" si="4"/>
        <v>-9.9402848076597966E-2</v>
      </c>
      <c r="H16" s="19">
        <v>6051.8030000000008</v>
      </c>
      <c r="I16" s="140">
        <v>5518.058</v>
      </c>
      <c r="J16" s="247">
        <f t="shared" si="5"/>
        <v>3.4342100688313129E-2</v>
      </c>
      <c r="K16" s="215">
        <f t="shared" si="6"/>
        <v>3.1198336778627028E-2</v>
      </c>
      <c r="L16" s="52">
        <f t="shared" si="7"/>
        <v>-8.8196030174809176E-2</v>
      </c>
      <c r="N16" s="27">
        <f t="shared" si="0"/>
        <v>2.6502242604135926</v>
      </c>
      <c r="O16" s="152">
        <f t="shared" si="1"/>
        <v>2.6832030241393348</v>
      </c>
      <c r="P16" s="52">
        <f t="shared" si="8"/>
        <v>1.2443763427248797E-2</v>
      </c>
    </row>
    <row r="17" spans="1:16" ht="20.100000000000001" customHeight="1" x14ac:dyDescent="0.25">
      <c r="A17" s="8" t="s">
        <v>177</v>
      </c>
      <c r="B17" s="19">
        <v>20483.34</v>
      </c>
      <c r="C17" s="140">
        <v>22362.23</v>
      </c>
      <c r="D17" s="247">
        <f t="shared" si="2"/>
        <v>2.9472185699745239E-2</v>
      </c>
      <c r="E17" s="215">
        <f t="shared" si="3"/>
        <v>3.245465599862532E-2</v>
      </c>
      <c r="F17" s="52">
        <f t="shared" si="4"/>
        <v>9.1727716280645605E-2</v>
      </c>
      <c r="H17" s="19">
        <v>4687.6749999999993</v>
      </c>
      <c r="I17" s="140">
        <v>5232.3469999999998</v>
      </c>
      <c r="J17" s="247">
        <f t="shared" si="5"/>
        <v>2.6601098357644525E-2</v>
      </c>
      <c r="K17" s="215">
        <f t="shared" si="6"/>
        <v>2.9582966298766486E-2</v>
      </c>
      <c r="L17" s="52">
        <f t="shared" si="7"/>
        <v>0.11619235548539533</v>
      </c>
      <c r="N17" s="27">
        <f t="shared" si="0"/>
        <v>2.2885305814383781</v>
      </c>
      <c r="O17" s="152">
        <f t="shared" si="1"/>
        <v>2.3398144997167099</v>
      </c>
      <c r="P17" s="52">
        <f t="shared" si="8"/>
        <v>2.240910333219101E-2</v>
      </c>
    </row>
    <row r="18" spans="1:16" ht="20.100000000000001" customHeight="1" x14ac:dyDescent="0.25">
      <c r="A18" s="8" t="s">
        <v>170</v>
      </c>
      <c r="B18" s="19">
        <v>17926.669999999998</v>
      </c>
      <c r="C18" s="140">
        <v>15950.079999999998</v>
      </c>
      <c r="D18" s="247">
        <f t="shared" si="2"/>
        <v>2.5793554528609684E-2</v>
      </c>
      <c r="E18" s="215">
        <f t="shared" si="3"/>
        <v>2.3148601885883191E-2</v>
      </c>
      <c r="F18" s="52">
        <f t="shared" si="4"/>
        <v>-0.11025974149130878</v>
      </c>
      <c r="H18" s="19">
        <v>4962.4110000000001</v>
      </c>
      <c r="I18" s="140">
        <v>4468.3639999999996</v>
      </c>
      <c r="J18" s="247">
        <f t="shared" si="5"/>
        <v>2.8160139749888197E-2</v>
      </c>
      <c r="K18" s="215">
        <f t="shared" si="6"/>
        <v>2.5263512076439388E-2</v>
      </c>
      <c r="L18" s="52">
        <f t="shared" si="7"/>
        <v>-9.9557856050214402E-2</v>
      </c>
      <c r="N18" s="27">
        <f t="shared" si="0"/>
        <v>2.7681722260743351</v>
      </c>
      <c r="O18" s="152">
        <f t="shared" si="1"/>
        <v>2.8014680804108822</v>
      </c>
      <c r="P18" s="52">
        <f t="shared" si="8"/>
        <v>1.2028100716755414E-2</v>
      </c>
    </row>
    <row r="19" spans="1:16" ht="20.100000000000001" customHeight="1" x14ac:dyDescent="0.25">
      <c r="A19" s="8" t="s">
        <v>163</v>
      </c>
      <c r="B19" s="19">
        <v>21481.939999999995</v>
      </c>
      <c r="C19" s="140">
        <v>17245.439999999999</v>
      </c>
      <c r="D19" s="247">
        <f t="shared" si="2"/>
        <v>3.0909008241370065E-2</v>
      </c>
      <c r="E19" s="215">
        <f t="shared" si="3"/>
        <v>2.5028578220729014E-2</v>
      </c>
      <c r="F19" s="52">
        <f t="shared" si="4"/>
        <v>-0.19721216985058135</v>
      </c>
      <c r="H19" s="19">
        <v>3951.2830000000013</v>
      </c>
      <c r="I19" s="140">
        <v>3357.4379999999996</v>
      </c>
      <c r="J19" s="247">
        <f t="shared" si="5"/>
        <v>2.2422302681369504E-2</v>
      </c>
      <c r="K19" s="215">
        <f t="shared" si="6"/>
        <v>1.898249011470339E-2</v>
      </c>
      <c r="L19" s="52">
        <f t="shared" si="7"/>
        <v>-0.1502916900662396</v>
      </c>
      <c r="N19" s="27">
        <f t="shared" si="0"/>
        <v>1.8393511014368358</v>
      </c>
      <c r="O19" s="152">
        <f t="shared" si="1"/>
        <v>1.9468555165887329</v>
      </c>
      <c r="P19" s="52">
        <f t="shared" si="8"/>
        <v>5.8446924607226156E-2</v>
      </c>
    </row>
    <row r="20" spans="1:16" ht="20.100000000000001" customHeight="1" x14ac:dyDescent="0.25">
      <c r="A20" s="8" t="s">
        <v>179</v>
      </c>
      <c r="B20" s="19">
        <v>16665.660000000003</v>
      </c>
      <c r="C20" s="140">
        <v>14409.060000000001</v>
      </c>
      <c r="D20" s="247">
        <f t="shared" si="2"/>
        <v>2.3979166792564899E-2</v>
      </c>
      <c r="E20" s="215">
        <f t="shared" si="3"/>
        <v>2.0912095330544056E-2</v>
      </c>
      <c r="F20" s="52">
        <f t="shared" si="4"/>
        <v>-0.1354041784123762</v>
      </c>
      <c r="H20" s="19">
        <v>3762.5729999999999</v>
      </c>
      <c r="I20" s="140">
        <v>3078.8929999999996</v>
      </c>
      <c r="J20" s="247">
        <f t="shared" si="5"/>
        <v>2.1351432096042847E-2</v>
      </c>
      <c r="K20" s="215">
        <f t="shared" si="6"/>
        <v>1.7407635207777317E-2</v>
      </c>
      <c r="L20" s="52">
        <f t="shared" si="7"/>
        <v>-0.18170544465183808</v>
      </c>
      <c r="N20" s="27">
        <f t="shared" si="0"/>
        <v>2.257680163881898</v>
      </c>
      <c r="O20" s="152">
        <f t="shared" si="1"/>
        <v>2.1367757508123355</v>
      </c>
      <c r="P20" s="52">
        <f t="shared" si="8"/>
        <v>-5.3552498269585323E-2</v>
      </c>
    </row>
    <row r="21" spans="1:16" ht="20.100000000000001" customHeight="1" x14ac:dyDescent="0.25">
      <c r="A21" s="8" t="s">
        <v>171</v>
      </c>
      <c r="B21" s="19">
        <v>18918.140000000007</v>
      </c>
      <c r="C21" s="140">
        <v>10469.51</v>
      </c>
      <c r="D21" s="247">
        <f t="shared" si="2"/>
        <v>2.7220118163042675E-2</v>
      </c>
      <c r="E21" s="215">
        <f t="shared" si="3"/>
        <v>1.5194564474301883E-2</v>
      </c>
      <c r="F21" s="52">
        <f t="shared" si="4"/>
        <v>-0.44658882955723994</v>
      </c>
      <c r="H21" s="19">
        <v>4813.5890000000009</v>
      </c>
      <c r="I21" s="140">
        <v>2756.2450000000008</v>
      </c>
      <c r="J21" s="247">
        <f t="shared" si="5"/>
        <v>2.7315621164495364E-2</v>
      </c>
      <c r="K21" s="215">
        <f t="shared" si="6"/>
        <v>1.5583428038343722E-2</v>
      </c>
      <c r="L21" s="52">
        <f t="shared" si="7"/>
        <v>-0.42740333667872343</v>
      </c>
      <c r="N21" s="27">
        <f t="shared" si="0"/>
        <v>2.5444303721190349</v>
      </c>
      <c r="O21" s="152">
        <f t="shared" si="1"/>
        <v>2.6326399229763386</v>
      </c>
      <c r="P21" s="52">
        <f t="shared" si="8"/>
        <v>3.4667700804027771E-2</v>
      </c>
    </row>
    <row r="22" spans="1:16" ht="20.100000000000001" customHeight="1" x14ac:dyDescent="0.25">
      <c r="A22" s="8" t="s">
        <v>183</v>
      </c>
      <c r="B22" s="19">
        <v>8826.9500000000007</v>
      </c>
      <c r="C22" s="140">
        <v>6150.83</v>
      </c>
      <c r="D22" s="247">
        <f t="shared" si="2"/>
        <v>1.2700541491883953E-2</v>
      </c>
      <c r="E22" s="215">
        <f t="shared" si="3"/>
        <v>8.9267962880278297E-3</v>
      </c>
      <c r="F22" s="52">
        <f t="shared" si="4"/>
        <v>-0.30317606874401698</v>
      </c>
      <c r="H22" s="19">
        <v>2555.1260000000002</v>
      </c>
      <c r="I22" s="140">
        <v>1999.3090000000002</v>
      </c>
      <c r="J22" s="247">
        <f t="shared" si="5"/>
        <v>1.4499545732623282E-2</v>
      </c>
      <c r="K22" s="215">
        <f t="shared" si="6"/>
        <v>1.1303816579408921E-2</v>
      </c>
      <c r="L22" s="52">
        <f t="shared" si="7"/>
        <v>-0.21753017268032965</v>
      </c>
      <c r="N22" s="27">
        <f t="shared" si="0"/>
        <v>2.8946872928927885</v>
      </c>
      <c r="O22" s="152">
        <f t="shared" si="1"/>
        <v>3.2504702617370338</v>
      </c>
      <c r="P22" s="52">
        <f t="shared" si="8"/>
        <v>0.12290894761509653</v>
      </c>
    </row>
    <row r="23" spans="1:16" ht="20.100000000000001" customHeight="1" x14ac:dyDescent="0.25">
      <c r="A23" s="8" t="s">
        <v>181</v>
      </c>
      <c r="B23" s="19">
        <v>9265.7899999999991</v>
      </c>
      <c r="C23" s="140">
        <v>6211.2000000000007</v>
      </c>
      <c r="D23" s="247">
        <f t="shared" si="2"/>
        <v>1.333196068291804E-2</v>
      </c>
      <c r="E23" s="215">
        <f t="shared" si="3"/>
        <v>9.0144122182207066E-3</v>
      </c>
      <c r="F23" s="52">
        <f t="shared" si="4"/>
        <v>-0.32966320195040022</v>
      </c>
      <c r="H23" s="19">
        <v>2673.2300000000005</v>
      </c>
      <c r="I23" s="140">
        <v>1868.2849999999999</v>
      </c>
      <c r="J23" s="247">
        <f t="shared" si="5"/>
        <v>1.5169749217385186E-2</v>
      </c>
      <c r="K23" s="215">
        <f t="shared" si="6"/>
        <v>1.0563025004169438E-2</v>
      </c>
      <c r="L23" s="52">
        <f t="shared" si="7"/>
        <v>-0.30111325998885263</v>
      </c>
      <c r="N23" s="27">
        <f t="shared" si="0"/>
        <v>2.8850535140554672</v>
      </c>
      <c r="O23" s="152">
        <f t="shared" si="1"/>
        <v>3.0079292246264804</v>
      </c>
      <c r="P23" s="52">
        <f t="shared" si="8"/>
        <v>4.2590444153768593E-2</v>
      </c>
    </row>
    <row r="24" spans="1:16" ht="20.100000000000001" customHeight="1" x14ac:dyDescent="0.25">
      <c r="A24" s="8" t="s">
        <v>205</v>
      </c>
      <c r="B24" s="19">
        <v>10267.569999999998</v>
      </c>
      <c r="C24" s="140">
        <v>8408.2099999999991</v>
      </c>
      <c r="D24" s="247">
        <f t="shared" si="2"/>
        <v>1.4773358725927175E-2</v>
      </c>
      <c r="E24" s="215">
        <f t="shared" si="3"/>
        <v>1.2202967374640248E-2</v>
      </c>
      <c r="F24" s="52">
        <f t="shared" si="4"/>
        <v>-0.18109055988904865</v>
      </c>
      <c r="H24" s="19">
        <v>2173.2219999999993</v>
      </c>
      <c r="I24" s="140">
        <v>1802.5930000000003</v>
      </c>
      <c r="J24" s="247">
        <f t="shared" si="5"/>
        <v>1.233235925592046E-2</v>
      </c>
      <c r="K24" s="215">
        <f t="shared" si="6"/>
        <v>1.0191611521443893E-2</v>
      </c>
      <c r="L24" s="52">
        <f t="shared" si="7"/>
        <v>-0.17054355238443156</v>
      </c>
      <c r="N24" s="27">
        <f t="shared" si="0"/>
        <v>2.1165884430298503</v>
      </c>
      <c r="O24" s="152">
        <f t="shared" si="1"/>
        <v>2.1438486907439285</v>
      </c>
      <c r="P24" s="52">
        <f t="shared" si="8"/>
        <v>1.2879333157019297E-2</v>
      </c>
    </row>
    <row r="25" spans="1:16" ht="20.100000000000001" customHeight="1" x14ac:dyDescent="0.25">
      <c r="A25" s="8" t="s">
        <v>175</v>
      </c>
      <c r="B25" s="19">
        <v>6094.75</v>
      </c>
      <c r="C25" s="140">
        <v>6766.3199999999979</v>
      </c>
      <c r="D25" s="247">
        <f t="shared" si="2"/>
        <v>8.7693512773562455E-3</v>
      </c>
      <c r="E25" s="215">
        <f t="shared" si="3"/>
        <v>9.8200666023298393E-3</v>
      </c>
      <c r="F25" s="52">
        <f t="shared" ref="F25:F27" si="9">(C25-B25)/B25</f>
        <v>0.11018827679560243</v>
      </c>
      <c r="H25" s="19">
        <v>1535.2429999999999</v>
      </c>
      <c r="I25" s="140">
        <v>1774.1889999999996</v>
      </c>
      <c r="J25" s="247">
        <f t="shared" si="5"/>
        <v>8.7120267607897865E-3</v>
      </c>
      <c r="K25" s="215">
        <f t="shared" si="6"/>
        <v>1.0031019233747725E-2</v>
      </c>
      <c r="L25" s="52">
        <f t="shared" ref="L25:L29" si="10">(I25-H25)/H25</f>
        <v>0.15564050772418417</v>
      </c>
      <c r="N25" s="27">
        <f t="shared" si="0"/>
        <v>2.518959760449567</v>
      </c>
      <c r="O25" s="152">
        <f t="shared" si="1"/>
        <v>2.622088520791213</v>
      </c>
      <c r="P25" s="52">
        <f t="shared" ref="P25:P29" si="11">(O25-N25)/N25</f>
        <v>4.0941011428955995E-2</v>
      </c>
    </row>
    <row r="26" spans="1:16" ht="20.100000000000001" customHeight="1" x14ac:dyDescent="0.25">
      <c r="A26" s="8" t="s">
        <v>184</v>
      </c>
      <c r="B26" s="19">
        <v>4468.3100000000022</v>
      </c>
      <c r="C26" s="140">
        <v>4620.5800000000008</v>
      </c>
      <c r="D26" s="247">
        <f t="shared" si="2"/>
        <v>6.429169368082974E-3</v>
      </c>
      <c r="E26" s="215">
        <f t="shared" si="3"/>
        <v>6.7059204030245735E-3</v>
      </c>
      <c r="F26" s="52">
        <f t="shared" si="9"/>
        <v>3.4077760943175057E-2</v>
      </c>
      <c r="H26" s="19">
        <v>1379.3750000000005</v>
      </c>
      <c r="I26" s="140">
        <v>1739.6399999999999</v>
      </c>
      <c r="J26" s="247">
        <f t="shared" si="5"/>
        <v>7.827524315801743E-3</v>
      </c>
      <c r="K26" s="215">
        <f t="shared" si="6"/>
        <v>9.8356839659116888E-3</v>
      </c>
      <c r="L26" s="52">
        <f t="shared" si="10"/>
        <v>0.26117988219302168</v>
      </c>
      <c r="N26" s="27">
        <f t="shared" si="0"/>
        <v>3.0870172391799136</v>
      </c>
      <c r="O26" s="152">
        <f t="shared" si="1"/>
        <v>3.7649818853910104</v>
      </c>
      <c r="P26" s="52">
        <f t="shared" si="11"/>
        <v>0.21961803050740417</v>
      </c>
    </row>
    <row r="27" spans="1:16" ht="20.100000000000001" customHeight="1" x14ac:dyDescent="0.25">
      <c r="A27" s="8" t="s">
        <v>197</v>
      </c>
      <c r="B27" s="19">
        <v>3635.0499999999997</v>
      </c>
      <c r="C27" s="140">
        <v>3512.11</v>
      </c>
      <c r="D27" s="247">
        <f t="shared" si="2"/>
        <v>5.2302441217037315E-3</v>
      </c>
      <c r="E27" s="215">
        <f t="shared" si="3"/>
        <v>5.0971804636358708E-3</v>
      </c>
      <c r="F27" s="52">
        <f t="shared" si="9"/>
        <v>-3.38207177342814E-2</v>
      </c>
      <c r="H27" s="19">
        <v>1558.2669999999996</v>
      </c>
      <c r="I27" s="140">
        <v>1386.9290000000005</v>
      </c>
      <c r="J27" s="247">
        <f t="shared" si="5"/>
        <v>8.8426808032706326E-3</v>
      </c>
      <c r="K27" s="215">
        <f t="shared" si="6"/>
        <v>7.8415047522234129E-3</v>
      </c>
      <c r="L27" s="52">
        <f t="shared" si="10"/>
        <v>-0.10995419911991917</v>
      </c>
      <c r="N27" s="27">
        <f t="shared" si="0"/>
        <v>4.2867828503046717</v>
      </c>
      <c r="O27" s="152">
        <f t="shared" si="1"/>
        <v>3.9489907776237092</v>
      </c>
      <c r="P27" s="52">
        <f t="shared" si="11"/>
        <v>-7.879850332445805E-2</v>
      </c>
    </row>
    <row r="28" spans="1:16" ht="20.100000000000001" customHeight="1" x14ac:dyDescent="0.25">
      <c r="A28" s="8" t="s">
        <v>185</v>
      </c>
      <c r="B28" s="19">
        <v>4130.3300000000008</v>
      </c>
      <c r="C28" s="140">
        <v>4832.0499999999993</v>
      </c>
      <c r="D28" s="247">
        <f t="shared" si="2"/>
        <v>5.9428712681246698E-3</v>
      </c>
      <c r="E28" s="215">
        <f t="shared" si="3"/>
        <v>7.0128301389511451E-3</v>
      </c>
      <c r="F28" s="52">
        <f t="shared" ref="F28:F29" si="12">(C28-B28)/B28</f>
        <v>0.16989441521621718</v>
      </c>
      <c r="H28" s="19">
        <v>1061.3150000000001</v>
      </c>
      <c r="I28" s="140">
        <v>1332.2249999999997</v>
      </c>
      <c r="J28" s="247">
        <f t="shared" si="5"/>
        <v>6.022632691780788E-3</v>
      </c>
      <c r="K28" s="215">
        <f t="shared" si="6"/>
        <v>7.5322159018456104E-3</v>
      </c>
      <c r="L28" s="52">
        <f t="shared" si="10"/>
        <v>0.25525880629219377</v>
      </c>
      <c r="N28" s="27">
        <f t="shared" si="0"/>
        <v>2.5695646594824142</v>
      </c>
      <c r="O28" s="152">
        <f t="shared" si="1"/>
        <v>2.7570596330749888</v>
      </c>
      <c r="P28" s="52">
        <f t="shared" si="11"/>
        <v>7.2967602858587569E-2</v>
      </c>
    </row>
    <row r="29" spans="1:16" ht="20.100000000000001" customHeight="1" x14ac:dyDescent="0.25">
      <c r="A29" s="8" t="s">
        <v>178</v>
      </c>
      <c r="B29" s="19">
        <v>709.31999999999982</v>
      </c>
      <c r="C29" s="140">
        <v>683.25</v>
      </c>
      <c r="D29" s="247">
        <f t="shared" si="2"/>
        <v>1.0205957993444079E-3</v>
      </c>
      <c r="E29" s="215">
        <f t="shared" si="3"/>
        <v>9.9161146768729025E-4</v>
      </c>
      <c r="F29" s="52">
        <f t="shared" si="12"/>
        <v>-3.6753510404330669E-2</v>
      </c>
      <c r="H29" s="19">
        <v>1265.6989999999998</v>
      </c>
      <c r="I29" s="140">
        <v>1299.3880000000001</v>
      </c>
      <c r="J29" s="247">
        <f t="shared" si="5"/>
        <v>7.182448354498194E-3</v>
      </c>
      <c r="K29" s="215">
        <f t="shared" si="6"/>
        <v>7.3465600452381295E-3</v>
      </c>
      <c r="L29" s="52">
        <f t="shared" si="10"/>
        <v>2.6616912867909598E-2</v>
      </c>
      <c r="N29" s="27">
        <f t="shared" si="0"/>
        <v>17.843836350307338</v>
      </c>
      <c r="O29" s="152">
        <f t="shared" si="1"/>
        <v>19.017753384559096</v>
      </c>
      <c r="P29" s="52">
        <f t="shared" si="11"/>
        <v>6.5788377073495122E-2</v>
      </c>
    </row>
    <row r="30" spans="1:16" ht="20.100000000000001" customHeight="1" x14ac:dyDescent="0.25">
      <c r="A30" s="8" t="s">
        <v>176</v>
      </c>
      <c r="B30" s="19">
        <v>6268.8200000000006</v>
      </c>
      <c r="C30" s="140">
        <v>5614.909999999998</v>
      </c>
      <c r="D30" s="247">
        <f t="shared" si="2"/>
        <v>9.0198096188549796E-3</v>
      </c>
      <c r="E30" s="215">
        <f t="shared" si="3"/>
        <v>8.1490071657988154E-3</v>
      </c>
      <c r="F30" s="52">
        <f t="shared" ref="F30" si="13">(C30-B30)/B30</f>
        <v>-0.10431149721957282</v>
      </c>
      <c r="H30" s="19">
        <v>1811.0679999999995</v>
      </c>
      <c r="I30" s="140">
        <v>1277.5530000000003</v>
      </c>
      <c r="J30" s="247">
        <f t="shared" si="5"/>
        <v>1.0277247889493737E-2</v>
      </c>
      <c r="K30" s="215">
        <f t="shared" si="6"/>
        <v>7.223107975042181E-3</v>
      </c>
      <c r="L30" s="52">
        <f t="shared" ref="L30" si="14">(I30-H30)/H30</f>
        <v>-0.29458584658334164</v>
      </c>
      <c r="N30" s="27">
        <f t="shared" si="0"/>
        <v>2.889009414850003</v>
      </c>
      <c r="O30" s="152">
        <f t="shared" si="1"/>
        <v>2.2752866920395891</v>
      </c>
      <c r="P30" s="52">
        <f t="shared" ref="P30" si="15">(O30-N30)/N30</f>
        <v>-0.21243361813075928</v>
      </c>
    </row>
    <row r="31" spans="1:16" ht="20.100000000000001" customHeight="1" x14ac:dyDescent="0.25">
      <c r="A31" s="8" t="s">
        <v>201</v>
      </c>
      <c r="B31" s="19">
        <v>7826.9400000000005</v>
      </c>
      <c r="C31" s="140">
        <v>4896.5299999999988</v>
      </c>
      <c r="D31" s="247">
        <f t="shared" si="2"/>
        <v>1.1261690190211362E-2</v>
      </c>
      <c r="E31" s="215">
        <f t="shared" si="3"/>
        <v>7.1064109767652334E-3</v>
      </c>
      <c r="F31" s="52">
        <f t="shared" ref="F31:F32" si="16">(C31-B31)/B31</f>
        <v>-0.37440046812675215</v>
      </c>
      <c r="H31" s="19">
        <v>1843.509</v>
      </c>
      <c r="I31" s="140">
        <v>1209.5340000000001</v>
      </c>
      <c r="J31" s="247">
        <f t="shared" si="5"/>
        <v>1.0461340479492053E-2</v>
      </c>
      <c r="K31" s="215">
        <f t="shared" si="6"/>
        <v>6.8385379561432423E-3</v>
      </c>
      <c r="L31" s="52">
        <f t="shared" ref="L31:L32" si="17">(I31-H31)/H31</f>
        <v>-0.34389579871863923</v>
      </c>
      <c r="N31" s="27">
        <f t="shared" si="0"/>
        <v>2.3553381014802719</v>
      </c>
      <c r="O31" s="152">
        <f t="shared" si="1"/>
        <v>2.4701860296985831</v>
      </c>
      <c r="P31" s="52">
        <f t="shared" ref="P31:P32" si="18">(O31-N31)/N31</f>
        <v>4.8760697305466318E-2</v>
      </c>
    </row>
    <row r="32" spans="1:16" ht="20.100000000000001" customHeight="1" thickBot="1" x14ac:dyDescent="0.3">
      <c r="A32" s="8" t="s">
        <v>17</v>
      </c>
      <c r="B32" s="19">
        <f>B33-SUM(B7:B31)</f>
        <v>52815.310000000172</v>
      </c>
      <c r="C32" s="140">
        <f>C33-SUM(C7:C31)</f>
        <v>50260.040000000037</v>
      </c>
      <c r="D32" s="247">
        <f t="shared" si="2"/>
        <v>7.5992617615565472E-2</v>
      </c>
      <c r="E32" s="215">
        <f t="shared" si="3"/>
        <v>7.294318628675002E-2</v>
      </c>
      <c r="F32" s="52">
        <f t="shared" si="16"/>
        <v>-4.8381236425576728E-2</v>
      </c>
      <c r="H32" s="19">
        <f>H33-SUM(H7:H31)</f>
        <v>13180.59699999998</v>
      </c>
      <c r="I32" s="140">
        <f>I33-SUM(I7:I31)</f>
        <v>12909.854999999952</v>
      </c>
      <c r="J32" s="247">
        <f t="shared" si="5"/>
        <v>7.4795790495175943E-2</v>
      </c>
      <c r="K32" s="215">
        <f t="shared" si="6"/>
        <v>7.2990534723129136E-2</v>
      </c>
      <c r="L32" s="52">
        <f t="shared" si="17"/>
        <v>-2.054095121791736E-2</v>
      </c>
      <c r="N32" s="27">
        <f t="shared" si="0"/>
        <v>2.4956015594720427</v>
      </c>
      <c r="O32" s="152">
        <f t="shared" si="1"/>
        <v>2.5686121618685425</v>
      </c>
      <c r="P32" s="52">
        <f t="shared" si="18"/>
        <v>2.9255712763677541E-2</v>
      </c>
    </row>
    <row r="33" spans="1:16" ht="26.25" customHeight="1" thickBot="1" x14ac:dyDescent="0.3">
      <c r="A33" s="12" t="s">
        <v>18</v>
      </c>
      <c r="B33" s="17">
        <v>695005.8</v>
      </c>
      <c r="C33" s="145">
        <v>689029.94999999984</v>
      </c>
      <c r="D33" s="243">
        <f>SUM(D7:D32)</f>
        <v>1.0000000000000002</v>
      </c>
      <c r="E33" s="244">
        <f>SUM(E7:E32)</f>
        <v>1.0000000000000002</v>
      </c>
      <c r="F33" s="57">
        <f t="shared" si="4"/>
        <v>-8.5982735683647667E-3</v>
      </c>
      <c r="G33" s="1"/>
      <c r="H33" s="17">
        <v>176221.10699999996</v>
      </c>
      <c r="I33" s="145">
        <v>176870.26200000005</v>
      </c>
      <c r="J33" s="243">
        <f>SUM(J7:J32)</f>
        <v>1</v>
      </c>
      <c r="K33" s="244">
        <f>SUM(K7:K32)</f>
        <v>0.99999999999999944</v>
      </c>
      <c r="L33" s="57">
        <f t="shared" si="7"/>
        <v>3.6837528208246151E-3</v>
      </c>
      <c r="N33" s="29">
        <f t="shared" si="0"/>
        <v>2.5355343365479821</v>
      </c>
      <c r="O33" s="146">
        <f t="shared" si="1"/>
        <v>2.5669459215814943</v>
      </c>
      <c r="P33" s="57">
        <f t="shared" si="8"/>
        <v>1.2388546501120408E-2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L5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59524.959999999999</v>
      </c>
      <c r="C39" s="147">
        <v>66229.479999999981</v>
      </c>
      <c r="D39" s="247">
        <f t="shared" ref="D39:D61" si="19">B39/$B$62</f>
        <v>0.22356114037928917</v>
      </c>
      <c r="E39" s="246">
        <f t="shared" ref="E39:E61" si="20">C39/$C$62</f>
        <v>0.24886757413046534</v>
      </c>
      <c r="F39" s="52">
        <f>(C39-B39)/B39</f>
        <v>0.11263375901470547</v>
      </c>
      <c r="H39" s="39">
        <v>14379.832</v>
      </c>
      <c r="I39" s="147">
        <v>16360.239000000003</v>
      </c>
      <c r="J39" s="247">
        <f t="shared" ref="J39:J61" si="21">H39/$H$62</f>
        <v>0.22847443770163345</v>
      </c>
      <c r="K39" s="246">
        <f t="shared" ref="K39:K61" si="22">I39/$I$62</f>
        <v>0.25705639345218428</v>
      </c>
      <c r="L39" s="52">
        <f>(I39-H39)/H39</f>
        <v>0.13772115001065402</v>
      </c>
      <c r="N39" s="27">
        <f t="shared" ref="N39:N62" si="23">(H39/B39)*10</f>
        <v>2.4157650840924547</v>
      </c>
      <c r="O39" s="151">
        <f t="shared" ref="O39:O62" si="24">(I39/C39)*10</f>
        <v>2.47023515811992</v>
      </c>
      <c r="P39" s="61">
        <f t="shared" si="8"/>
        <v>2.2547752836625003E-2</v>
      </c>
    </row>
    <row r="40" spans="1:16" ht="20.100000000000001" customHeight="1" x14ac:dyDescent="0.25">
      <c r="A40" s="38" t="s">
        <v>174</v>
      </c>
      <c r="B40" s="19">
        <v>61205.349999999991</v>
      </c>
      <c r="C40" s="140">
        <v>54563.139999999992</v>
      </c>
      <c r="D40" s="247">
        <f t="shared" si="19"/>
        <v>0.22987227279637862</v>
      </c>
      <c r="E40" s="215">
        <f t="shared" si="20"/>
        <v>0.20502948669898902</v>
      </c>
      <c r="F40" s="52">
        <f t="shared" ref="F40:F62" si="25">(C40-B40)/B40</f>
        <v>-0.10852335620987381</v>
      </c>
      <c r="H40" s="19">
        <v>14051.747999999996</v>
      </c>
      <c r="I40" s="140">
        <v>12660.233</v>
      </c>
      <c r="J40" s="247">
        <f t="shared" si="21"/>
        <v>0.22326166418530144</v>
      </c>
      <c r="K40" s="215">
        <f t="shared" si="22"/>
        <v>0.19892092256380403</v>
      </c>
      <c r="L40" s="52">
        <f t="shared" ref="L40:L62" si="26">(I40-H40)/H40</f>
        <v>-9.9027893184534491E-2</v>
      </c>
      <c r="N40" s="27">
        <f t="shared" si="23"/>
        <v>2.2958365567715893</v>
      </c>
      <c r="O40" s="152">
        <f t="shared" si="24"/>
        <v>2.3202904011755927</v>
      </c>
      <c r="P40" s="52">
        <f t="shared" si="8"/>
        <v>1.0651387326278355E-2</v>
      </c>
    </row>
    <row r="41" spans="1:16" ht="20.100000000000001" customHeight="1" x14ac:dyDescent="0.25">
      <c r="A41" s="38" t="s">
        <v>167</v>
      </c>
      <c r="B41" s="19">
        <v>17667.260000000002</v>
      </c>
      <c r="C41" s="140">
        <v>34004.619999999995</v>
      </c>
      <c r="D41" s="247">
        <f t="shared" si="19"/>
        <v>6.6353892433987371E-2</v>
      </c>
      <c r="E41" s="215">
        <f t="shared" si="20"/>
        <v>0.12777764959997126</v>
      </c>
      <c r="F41" s="52">
        <f t="shared" si="25"/>
        <v>0.92472516960751083</v>
      </c>
      <c r="H41" s="19">
        <v>4319.8519999999999</v>
      </c>
      <c r="I41" s="140">
        <v>8174.0860000000011</v>
      </c>
      <c r="J41" s="247">
        <f t="shared" si="21"/>
        <v>6.8636111788668783E-2</v>
      </c>
      <c r="K41" s="215">
        <f t="shared" si="22"/>
        <v>0.12843339678155014</v>
      </c>
      <c r="L41" s="52">
        <f t="shared" si="26"/>
        <v>0.89221436289946998</v>
      </c>
      <c r="N41" s="27">
        <f t="shared" si="23"/>
        <v>2.4451171262550049</v>
      </c>
      <c r="O41" s="152">
        <f t="shared" si="24"/>
        <v>2.4038163049609147</v>
      </c>
      <c r="P41" s="52">
        <f t="shared" si="8"/>
        <v>-1.6891142289509636E-2</v>
      </c>
    </row>
    <row r="42" spans="1:16" ht="20.100000000000001" customHeight="1" x14ac:dyDescent="0.25">
      <c r="A42" s="38" t="s">
        <v>180</v>
      </c>
      <c r="B42" s="19">
        <v>23814.460000000003</v>
      </c>
      <c r="C42" s="140">
        <v>28426.639999999992</v>
      </c>
      <c r="D42" s="247">
        <f t="shared" si="19"/>
        <v>8.944126690915824E-2</v>
      </c>
      <c r="E42" s="215">
        <f t="shared" si="20"/>
        <v>0.106817522008025</v>
      </c>
      <c r="F42" s="52">
        <f t="shared" si="25"/>
        <v>0.19367140804368391</v>
      </c>
      <c r="H42" s="19">
        <v>4686.7029999999995</v>
      </c>
      <c r="I42" s="140">
        <v>5767.5939999999991</v>
      </c>
      <c r="J42" s="247">
        <f t="shared" si="21"/>
        <v>7.4464836070376794E-2</v>
      </c>
      <c r="K42" s="215">
        <f t="shared" si="22"/>
        <v>9.0621959284119064E-2</v>
      </c>
      <c r="L42" s="52">
        <f t="shared" si="26"/>
        <v>0.23062929312994651</v>
      </c>
      <c r="N42" s="27">
        <f t="shared" si="23"/>
        <v>1.9680072527363623</v>
      </c>
      <c r="O42" s="152">
        <f t="shared" si="24"/>
        <v>2.02893975510296</v>
      </c>
      <c r="P42" s="52">
        <f t="shared" si="8"/>
        <v>3.0961523277861752E-2</v>
      </c>
    </row>
    <row r="43" spans="1:16" ht="20.100000000000001" customHeight="1" x14ac:dyDescent="0.25">
      <c r="A43" s="38" t="s">
        <v>169</v>
      </c>
      <c r="B43" s="19">
        <v>22835.059999999998</v>
      </c>
      <c r="C43" s="140">
        <v>20565.189999999999</v>
      </c>
      <c r="D43" s="247">
        <f t="shared" si="19"/>
        <v>8.5762880886093684E-2</v>
      </c>
      <c r="E43" s="215">
        <f t="shared" si="20"/>
        <v>7.7276900661640488E-2</v>
      </c>
      <c r="F43" s="52">
        <f t="shared" si="25"/>
        <v>-9.9402848076597966E-2</v>
      </c>
      <c r="H43" s="19">
        <v>6051.8030000000008</v>
      </c>
      <c r="I43" s="140">
        <v>5518.058</v>
      </c>
      <c r="J43" s="247">
        <f t="shared" si="21"/>
        <v>9.6154272699852023E-2</v>
      </c>
      <c r="K43" s="215">
        <f t="shared" si="22"/>
        <v>8.6701183787105604E-2</v>
      </c>
      <c r="L43" s="52">
        <f t="shared" si="26"/>
        <v>-8.8196030174809176E-2</v>
      </c>
      <c r="N43" s="27">
        <f t="shared" si="23"/>
        <v>2.6502242604135926</v>
      </c>
      <c r="O43" s="152">
        <f t="shared" si="24"/>
        <v>2.6832030241393348</v>
      </c>
      <c r="P43" s="52">
        <f t="shared" ref="P43:P50" si="27">(O43-N43)/N43</f>
        <v>1.2443763427248797E-2</v>
      </c>
    </row>
    <row r="44" spans="1:16" ht="20.100000000000001" customHeight="1" x14ac:dyDescent="0.25">
      <c r="A44" s="38" t="s">
        <v>163</v>
      </c>
      <c r="B44" s="19">
        <v>21481.939999999995</v>
      </c>
      <c r="C44" s="140">
        <v>17245.439999999999</v>
      </c>
      <c r="D44" s="247">
        <f t="shared" si="19"/>
        <v>8.0680894266194653E-2</v>
      </c>
      <c r="E44" s="215">
        <f t="shared" si="20"/>
        <v>6.4802423597656103E-2</v>
      </c>
      <c r="F44" s="52">
        <f t="shared" ref="F44:F55" si="28">(C44-B44)/B44</f>
        <v>-0.19721216985058135</v>
      </c>
      <c r="H44" s="19">
        <v>3951.2830000000013</v>
      </c>
      <c r="I44" s="140">
        <v>3357.4379999999996</v>
      </c>
      <c r="J44" s="247">
        <f t="shared" si="21"/>
        <v>6.2780091006975861E-2</v>
      </c>
      <c r="K44" s="215">
        <f t="shared" si="22"/>
        <v>5.2752952051575437E-2</v>
      </c>
      <c r="L44" s="52">
        <f t="shared" ref="L44:L55" si="29">(I44-H44)/H44</f>
        <v>-0.1502916900662396</v>
      </c>
      <c r="N44" s="27">
        <f t="shared" si="23"/>
        <v>1.8393511014368358</v>
      </c>
      <c r="O44" s="152">
        <f t="shared" si="24"/>
        <v>1.9468555165887329</v>
      </c>
      <c r="P44" s="52">
        <f t="shared" si="27"/>
        <v>5.8446924607226156E-2</v>
      </c>
    </row>
    <row r="45" spans="1:16" ht="20.100000000000001" customHeight="1" x14ac:dyDescent="0.25">
      <c r="A45" s="38" t="s">
        <v>171</v>
      </c>
      <c r="B45" s="19">
        <v>18918.140000000007</v>
      </c>
      <c r="C45" s="140">
        <v>10469.51</v>
      </c>
      <c r="D45" s="247">
        <f t="shared" si="19"/>
        <v>7.1051890706941206E-2</v>
      </c>
      <c r="E45" s="215">
        <f t="shared" si="20"/>
        <v>3.9340812520869087E-2</v>
      </c>
      <c r="F45" s="52">
        <f t="shared" si="28"/>
        <v>-0.44658882955723994</v>
      </c>
      <c r="H45" s="19">
        <v>4813.5890000000009</v>
      </c>
      <c r="I45" s="140">
        <v>2756.2450000000008</v>
      </c>
      <c r="J45" s="247">
        <f t="shared" si="21"/>
        <v>7.6480868490102549E-2</v>
      </c>
      <c r="K45" s="215">
        <f t="shared" si="22"/>
        <v>4.3306848950716167E-2</v>
      </c>
      <c r="L45" s="52">
        <f t="shared" si="29"/>
        <v>-0.42740333667872343</v>
      </c>
      <c r="N45" s="27">
        <f t="shared" si="23"/>
        <v>2.5444303721190349</v>
      </c>
      <c r="O45" s="152">
        <f t="shared" si="24"/>
        <v>2.6326399229763386</v>
      </c>
      <c r="P45" s="52">
        <f t="shared" si="27"/>
        <v>3.4667700804027771E-2</v>
      </c>
    </row>
    <row r="46" spans="1:16" ht="20.100000000000001" customHeight="1" x14ac:dyDescent="0.25">
      <c r="A46" s="38" t="s">
        <v>181</v>
      </c>
      <c r="B46" s="19">
        <v>9265.7899999999991</v>
      </c>
      <c r="C46" s="140">
        <v>6211.2000000000007</v>
      </c>
      <c r="D46" s="247">
        <f t="shared" si="19"/>
        <v>3.4800033110732265E-2</v>
      </c>
      <c r="E46" s="215">
        <f t="shared" si="20"/>
        <v>2.3339550249211482E-2</v>
      </c>
      <c r="F46" s="52">
        <f t="shared" si="28"/>
        <v>-0.32966320195040022</v>
      </c>
      <c r="H46" s="19">
        <v>2673.2300000000005</v>
      </c>
      <c r="I46" s="140">
        <v>1868.2849999999999</v>
      </c>
      <c r="J46" s="247">
        <f t="shared" si="21"/>
        <v>4.247370352429275E-2</v>
      </c>
      <c r="K46" s="215">
        <f t="shared" si="22"/>
        <v>2.935498705372299E-2</v>
      </c>
      <c r="L46" s="52">
        <f t="shared" si="29"/>
        <v>-0.30111325998885263</v>
      </c>
      <c r="N46" s="27">
        <f t="shared" si="23"/>
        <v>2.8850535140554672</v>
      </c>
      <c r="O46" s="152">
        <f t="shared" si="24"/>
        <v>3.0079292246264804</v>
      </c>
      <c r="P46" s="52">
        <f t="shared" si="27"/>
        <v>4.2590444153768593E-2</v>
      </c>
    </row>
    <row r="47" spans="1:16" ht="20.100000000000001" customHeight="1" x14ac:dyDescent="0.25">
      <c r="A47" s="38" t="s">
        <v>175</v>
      </c>
      <c r="B47" s="19">
        <v>6094.75</v>
      </c>
      <c r="C47" s="140">
        <v>6766.3199999999979</v>
      </c>
      <c r="D47" s="247">
        <f t="shared" si="19"/>
        <v>2.289038514812396E-2</v>
      </c>
      <c r="E47" s="215">
        <f t="shared" si="20"/>
        <v>2.5425500006801355E-2</v>
      </c>
      <c r="F47" s="52">
        <f t="shared" si="28"/>
        <v>0.11018827679560243</v>
      </c>
      <c r="H47" s="19">
        <v>1535.2429999999999</v>
      </c>
      <c r="I47" s="140">
        <v>1774.1889999999996</v>
      </c>
      <c r="J47" s="247">
        <f t="shared" si="21"/>
        <v>2.4392759328507374E-2</v>
      </c>
      <c r="K47" s="215">
        <f t="shared" si="22"/>
        <v>2.7876525865088965E-2</v>
      </c>
      <c r="L47" s="52">
        <f t="shared" si="29"/>
        <v>0.15564050772418417</v>
      </c>
      <c r="N47" s="27">
        <f t="shared" si="23"/>
        <v>2.518959760449567</v>
      </c>
      <c r="O47" s="152">
        <f t="shared" si="24"/>
        <v>2.622088520791213</v>
      </c>
      <c r="P47" s="52">
        <f t="shared" si="27"/>
        <v>4.0941011428955995E-2</v>
      </c>
    </row>
    <row r="48" spans="1:16" ht="20.100000000000001" customHeight="1" x14ac:dyDescent="0.25">
      <c r="A48" s="38" t="s">
        <v>185</v>
      </c>
      <c r="B48" s="19">
        <v>4130.3300000000008</v>
      </c>
      <c r="C48" s="140">
        <v>4832.0499999999993</v>
      </c>
      <c r="D48" s="247">
        <f t="shared" si="19"/>
        <v>1.5512505761327511E-2</v>
      </c>
      <c r="E48" s="215">
        <f t="shared" si="20"/>
        <v>1.815717957587943E-2</v>
      </c>
      <c r="F48" s="52">
        <f t="shared" si="28"/>
        <v>0.16989441521621718</v>
      </c>
      <c r="H48" s="19">
        <v>1061.3150000000001</v>
      </c>
      <c r="I48" s="140">
        <v>1332.2249999999997</v>
      </c>
      <c r="J48" s="247">
        <f t="shared" si="21"/>
        <v>1.686273858062522E-2</v>
      </c>
      <c r="K48" s="215">
        <f t="shared" si="22"/>
        <v>2.0932270840715472E-2</v>
      </c>
      <c r="L48" s="52">
        <f t="shared" si="29"/>
        <v>0.25525880629219377</v>
      </c>
      <c r="N48" s="27">
        <f t="shared" si="23"/>
        <v>2.5695646594824142</v>
      </c>
      <c r="O48" s="152">
        <f t="shared" si="24"/>
        <v>2.7570596330749888</v>
      </c>
      <c r="P48" s="52">
        <f t="shared" si="27"/>
        <v>7.2967602858587569E-2</v>
      </c>
    </row>
    <row r="49" spans="1:16" ht="20.100000000000001" customHeight="1" x14ac:dyDescent="0.25">
      <c r="A49" s="38" t="s">
        <v>176</v>
      </c>
      <c r="B49" s="19">
        <v>6268.8200000000006</v>
      </c>
      <c r="C49" s="140">
        <v>5614.909999999998</v>
      </c>
      <c r="D49" s="247">
        <f t="shared" si="19"/>
        <v>2.3544149345627378E-2</v>
      </c>
      <c r="E49" s="215">
        <f t="shared" si="20"/>
        <v>2.1098897811984797E-2</v>
      </c>
      <c r="F49" s="52">
        <f t="shared" si="28"/>
        <v>-0.10431149721957282</v>
      </c>
      <c r="H49" s="19">
        <v>1811.0679999999995</v>
      </c>
      <c r="I49" s="140">
        <v>1277.5530000000003</v>
      </c>
      <c r="J49" s="247">
        <f t="shared" si="21"/>
        <v>2.8775213989942428E-2</v>
      </c>
      <c r="K49" s="215">
        <f t="shared" si="22"/>
        <v>2.0073249946044088E-2</v>
      </c>
      <c r="L49" s="52">
        <f t="shared" si="29"/>
        <v>-0.29458584658334164</v>
      </c>
      <c r="N49" s="27">
        <f t="shared" ref="N49" si="30">(H49/B49)*10</f>
        <v>2.889009414850003</v>
      </c>
      <c r="O49" s="152">
        <f t="shared" ref="O49" si="31">(I49/C49)*10</f>
        <v>2.2752866920395891</v>
      </c>
      <c r="P49" s="52">
        <f t="shared" ref="P49" si="32">(O49-N49)/N49</f>
        <v>-0.21243361813075928</v>
      </c>
    </row>
    <row r="50" spans="1:16" ht="20.100000000000001" customHeight="1" x14ac:dyDescent="0.25">
      <c r="A50" s="38" t="s">
        <v>187</v>
      </c>
      <c r="B50" s="19">
        <v>7728.7199999999984</v>
      </c>
      <c r="C50" s="140">
        <v>4180.0399999999991</v>
      </c>
      <c r="D50" s="247">
        <f t="shared" si="19"/>
        <v>2.9027175438206418E-2</v>
      </c>
      <c r="E50" s="215">
        <f t="shared" si="20"/>
        <v>1.5707150570536118E-2</v>
      </c>
      <c r="F50" s="52">
        <f t="shared" si="28"/>
        <v>-0.45915494415634156</v>
      </c>
      <c r="H50" s="19">
        <v>1897.085</v>
      </c>
      <c r="I50" s="140">
        <v>1118.8529999999998</v>
      </c>
      <c r="J50" s="247">
        <f t="shared" si="21"/>
        <v>3.0141897947570131E-2</v>
      </c>
      <c r="K50" s="215">
        <f t="shared" si="22"/>
        <v>1.7579713657187811E-2</v>
      </c>
      <c r="L50" s="52">
        <f t="shared" si="29"/>
        <v>-0.41022516123420943</v>
      </c>
      <c r="N50" s="27">
        <f t="shared" si="23"/>
        <v>2.454591445931539</v>
      </c>
      <c r="O50" s="152">
        <f t="shared" si="24"/>
        <v>2.6766562042468496</v>
      </c>
      <c r="P50" s="52">
        <f t="shared" si="27"/>
        <v>9.046913232072927E-2</v>
      </c>
    </row>
    <row r="51" spans="1:16" ht="20.100000000000001" customHeight="1" x14ac:dyDescent="0.25">
      <c r="A51" s="38" t="s">
        <v>190</v>
      </c>
      <c r="B51" s="19">
        <v>1643.31</v>
      </c>
      <c r="C51" s="140">
        <v>2356.98</v>
      </c>
      <c r="D51" s="247">
        <f t="shared" si="19"/>
        <v>6.1718690377396256E-3</v>
      </c>
      <c r="E51" s="215">
        <f t="shared" si="20"/>
        <v>8.8567190150673734E-3</v>
      </c>
      <c r="F51" s="52">
        <f t="shared" si="28"/>
        <v>0.43428811362433145</v>
      </c>
      <c r="H51" s="19">
        <v>320.42400000000004</v>
      </c>
      <c r="I51" s="140">
        <v>491.66400000000004</v>
      </c>
      <c r="J51" s="247">
        <f t="shared" si="21"/>
        <v>5.0910673522547552E-3</v>
      </c>
      <c r="K51" s="215">
        <f t="shared" si="22"/>
        <v>7.7251545426857589E-3</v>
      </c>
      <c r="L51" s="52">
        <f t="shared" si="29"/>
        <v>0.5344168976106658</v>
      </c>
      <c r="N51" s="27">
        <f t="shared" ref="N51" si="33">(H51/B51)*10</f>
        <v>1.9498694707632769</v>
      </c>
      <c r="O51" s="152">
        <f t="shared" ref="O51" si="34">(I51/C51)*10</f>
        <v>2.0859913957691627</v>
      </c>
      <c r="P51" s="52">
        <f t="shared" ref="P51" si="35">(O51-N51)/N51</f>
        <v>6.981078838708156E-2</v>
      </c>
    </row>
    <row r="52" spans="1:16" ht="20.100000000000001" customHeight="1" x14ac:dyDescent="0.25">
      <c r="A52" s="38" t="s">
        <v>192</v>
      </c>
      <c r="B52" s="19">
        <v>2096.6200000000008</v>
      </c>
      <c r="C52" s="140">
        <v>1715.2500000000002</v>
      </c>
      <c r="D52" s="247">
        <f t="shared" si="19"/>
        <v>7.8743901405733899E-3</v>
      </c>
      <c r="E52" s="215">
        <f t="shared" si="20"/>
        <v>6.445318708938691E-3</v>
      </c>
      <c r="F52" s="52">
        <f t="shared" si="28"/>
        <v>-0.18189753031069075</v>
      </c>
      <c r="H52" s="19">
        <v>496.59299999999996</v>
      </c>
      <c r="I52" s="140">
        <v>428.16</v>
      </c>
      <c r="J52" s="247">
        <f t="shared" si="21"/>
        <v>7.8901343521653976E-3</v>
      </c>
      <c r="K52" s="215">
        <f t="shared" si="22"/>
        <v>6.7273629328084518E-3</v>
      </c>
      <c r="L52" s="52">
        <f t="shared" si="29"/>
        <v>-0.13780500329243453</v>
      </c>
      <c r="N52" s="27">
        <f t="shared" ref="N52:N53" si="36">(H52/B52)*10</f>
        <v>2.3685407942307131</v>
      </c>
      <c r="O52" s="152">
        <f t="shared" ref="O52:O53" si="37">(I52/C52)*10</f>
        <v>2.4961958898119807</v>
      </c>
      <c r="P52" s="52">
        <f t="shared" ref="P52:P53" si="38">(O52-N52)/N52</f>
        <v>5.3896093279123446E-2</v>
      </c>
    </row>
    <row r="53" spans="1:16" ht="20.100000000000001" customHeight="1" x14ac:dyDescent="0.25">
      <c r="A53" s="38" t="s">
        <v>193</v>
      </c>
      <c r="B53" s="19">
        <v>1937.8</v>
      </c>
      <c r="C53" s="140">
        <v>985.57999999999993</v>
      </c>
      <c r="D53" s="247">
        <f t="shared" si="19"/>
        <v>7.2779012002189766E-3</v>
      </c>
      <c r="E53" s="215">
        <f t="shared" si="20"/>
        <v>3.703470172368922E-3</v>
      </c>
      <c r="F53" s="52">
        <f t="shared" si="28"/>
        <v>-0.49139230054701211</v>
      </c>
      <c r="H53" s="19">
        <v>424.90700000000004</v>
      </c>
      <c r="I53" s="140">
        <v>243.75000000000006</v>
      </c>
      <c r="J53" s="247">
        <f t="shared" si="21"/>
        <v>6.7511489633876095E-3</v>
      </c>
      <c r="K53" s="215">
        <f t="shared" si="22"/>
        <v>3.8298643377990948E-3</v>
      </c>
      <c r="L53" s="52">
        <f t="shared" si="29"/>
        <v>-0.42634505903644787</v>
      </c>
      <c r="N53" s="27">
        <f t="shared" si="36"/>
        <v>2.1927288677882135</v>
      </c>
      <c r="O53" s="152">
        <f t="shared" si="37"/>
        <v>2.4731630106130407</v>
      </c>
      <c r="P53" s="52">
        <f t="shared" si="38"/>
        <v>0.12789275817201176</v>
      </c>
    </row>
    <row r="54" spans="1:16" ht="20.100000000000001" customHeight="1" x14ac:dyDescent="0.25">
      <c r="A54" s="38" t="s">
        <v>191</v>
      </c>
      <c r="B54" s="19">
        <v>886.62999999999988</v>
      </c>
      <c r="C54" s="140">
        <v>784.92</v>
      </c>
      <c r="D54" s="247">
        <f t="shared" si="19"/>
        <v>3.3299646718702395E-3</v>
      </c>
      <c r="E54" s="215">
        <f t="shared" si="20"/>
        <v>2.949459006570562E-3</v>
      </c>
      <c r="F54" s="52">
        <f t="shared" si="28"/>
        <v>-0.11471527018034573</v>
      </c>
      <c r="H54" s="19">
        <v>201.31299999999996</v>
      </c>
      <c r="I54" s="140">
        <v>180.74999999999997</v>
      </c>
      <c r="J54" s="247">
        <f t="shared" si="21"/>
        <v>3.1985682779206966E-3</v>
      </c>
      <c r="K54" s="215">
        <f t="shared" si="22"/>
        <v>2.8399917089525582E-3</v>
      </c>
      <c r="L54" s="52">
        <f t="shared" si="29"/>
        <v>-0.10214442187042065</v>
      </c>
      <c r="N54" s="27">
        <f t="shared" ref="N54" si="39">(H54/B54)*10</f>
        <v>2.2705412629845596</v>
      </c>
      <c r="O54" s="152">
        <f t="shared" ref="O54" si="40">(I54/C54)*10</f>
        <v>2.3027824491667941</v>
      </c>
      <c r="P54" s="52">
        <f t="shared" ref="P54" si="41">(O54-N54)/N54</f>
        <v>1.4199779897351168E-2</v>
      </c>
    </row>
    <row r="55" spans="1:16" ht="20.100000000000001" customHeight="1" x14ac:dyDescent="0.25">
      <c r="A55" s="38" t="s">
        <v>189</v>
      </c>
      <c r="B55" s="19">
        <v>245.78</v>
      </c>
      <c r="C55" s="140">
        <v>250.79999999999998</v>
      </c>
      <c r="D55" s="247">
        <f t="shared" si="19"/>
        <v>9.2308935751358242E-4</v>
      </c>
      <c r="E55" s="215">
        <f t="shared" si="20"/>
        <v>9.4242001585880973E-4</v>
      </c>
      <c r="F55" s="52">
        <f t="shared" si="28"/>
        <v>2.0424770119619098E-2</v>
      </c>
      <c r="H55" s="19">
        <v>89.171000000000006</v>
      </c>
      <c r="I55" s="140">
        <v>92.909999999999982</v>
      </c>
      <c r="J55" s="247">
        <f t="shared" si="21"/>
        <v>1.416796391243817E-3</v>
      </c>
      <c r="K55" s="215">
        <f t="shared" si="22"/>
        <v>1.4598264435893896E-3</v>
      </c>
      <c r="L55" s="52">
        <f t="shared" si="29"/>
        <v>4.1930672528063782E-2</v>
      </c>
      <c r="N55" s="27">
        <f t="shared" ref="N55" si="42">(H55/B55)*10</f>
        <v>3.6280820245748231</v>
      </c>
      <c r="O55" s="152">
        <f t="shared" ref="O55" si="43">(I55/C55)*10</f>
        <v>3.7045454545454541</v>
      </c>
      <c r="P55" s="52">
        <f t="shared" ref="P55" si="44">(O55-N55)/N55</f>
        <v>2.1075441363427233E-2</v>
      </c>
    </row>
    <row r="56" spans="1:16" ht="20.100000000000001" customHeight="1" x14ac:dyDescent="0.25">
      <c r="A56" s="38" t="s">
        <v>186</v>
      </c>
      <c r="B56" s="19">
        <v>39.030000000000008</v>
      </c>
      <c r="C56" s="140">
        <v>291.92</v>
      </c>
      <c r="D56" s="247">
        <f t="shared" si="19"/>
        <v>1.4658710075577807E-4</v>
      </c>
      <c r="E56" s="215">
        <f t="shared" si="20"/>
        <v>1.0969348127173196E-3</v>
      </c>
      <c r="F56" s="52">
        <f t="shared" ref="F56:F59" si="45">(C56-B56)/B56</f>
        <v>6.4793748398667681</v>
      </c>
      <c r="H56" s="19">
        <v>20.302999999999994</v>
      </c>
      <c r="I56" s="140">
        <v>72.97399999999999</v>
      </c>
      <c r="J56" s="247">
        <f t="shared" si="21"/>
        <v>3.2258488893724646E-4</v>
      </c>
      <c r="K56" s="215">
        <f t="shared" si="22"/>
        <v>1.1465867494832862E-3</v>
      </c>
      <c r="L56" s="52">
        <f t="shared" ref="L56:L59" si="46">(I56-H56)/H56</f>
        <v>2.59424715559277</v>
      </c>
      <c r="N56" s="27">
        <f t="shared" si="23"/>
        <v>5.2018959774532378</v>
      </c>
      <c r="O56" s="152">
        <f t="shared" si="24"/>
        <v>2.4997944642367766</v>
      </c>
      <c r="P56" s="52">
        <f t="shared" ref="P56" si="47">(O56-N56)/N56</f>
        <v>-0.51944551081534029</v>
      </c>
    </row>
    <row r="57" spans="1:16" ht="20.100000000000001" customHeight="1" x14ac:dyDescent="0.25">
      <c r="A57" s="38" t="s">
        <v>188</v>
      </c>
      <c r="B57" s="19">
        <v>170.9</v>
      </c>
      <c r="C57" s="140">
        <v>210.97</v>
      </c>
      <c r="D57" s="247">
        <f t="shared" si="19"/>
        <v>6.4185845552555633E-4</v>
      </c>
      <c r="E57" s="215">
        <f t="shared" si="20"/>
        <v>7.9275259467995651E-4</v>
      </c>
      <c r="F57" s="52">
        <f t="shared" si="45"/>
        <v>0.23446459918080745</v>
      </c>
      <c r="H57" s="19">
        <v>50.945</v>
      </c>
      <c r="I57" s="140">
        <v>50.999000000000002</v>
      </c>
      <c r="J57" s="247">
        <f t="shared" si="21"/>
        <v>8.094413223123689E-4</v>
      </c>
      <c r="K57" s="215">
        <f t="shared" si="22"/>
        <v>8.0130974918324511E-4</v>
      </c>
      <c r="L57" s="52">
        <f t="shared" si="46"/>
        <v>1.0599666306801855E-3</v>
      </c>
      <c r="N57" s="27">
        <f t="shared" ref="N57:N59" si="48">(H57/B57)*10</f>
        <v>2.9809830310122876</v>
      </c>
      <c r="O57" s="152">
        <f t="shared" ref="O57:O59" si="49">(I57/C57)*10</f>
        <v>2.4173579181874203</v>
      </c>
      <c r="P57" s="52">
        <f t="shared" ref="P57:P59" si="50">(O57-N57)/N57</f>
        <v>-0.18907357303321196</v>
      </c>
    </row>
    <row r="58" spans="1:16" ht="20.100000000000001" customHeight="1" x14ac:dyDescent="0.25">
      <c r="A58" s="38" t="s">
        <v>220</v>
      </c>
      <c r="B58" s="19">
        <v>22.120000000000005</v>
      </c>
      <c r="C58" s="140">
        <v>171.41</v>
      </c>
      <c r="D58" s="247">
        <f t="shared" si="19"/>
        <v>8.3077291025309013E-5</v>
      </c>
      <c r="E58" s="215">
        <f t="shared" si="20"/>
        <v>6.4409974050382208E-4</v>
      </c>
      <c r="F58" s="52">
        <f t="shared" si="45"/>
        <v>6.7490958408679909</v>
      </c>
      <c r="H58" s="19">
        <v>8.2030000000000012</v>
      </c>
      <c r="I58" s="140">
        <v>42.483000000000004</v>
      </c>
      <c r="J58" s="247">
        <f t="shared" si="21"/>
        <v>1.3033363758815119E-4</v>
      </c>
      <c r="K58" s="215">
        <f t="shared" si="22"/>
        <v>6.6750410938551353E-4</v>
      </c>
      <c r="L58" s="52">
        <f t="shared" si="46"/>
        <v>4.1789589174692185</v>
      </c>
      <c r="N58" s="27">
        <f t="shared" ref="N58" si="51">(H58/B58)*10</f>
        <v>3.7084086799276674</v>
      </c>
      <c r="O58" s="152">
        <f t="shared" ref="O58" si="52">(I58/C58)*10</f>
        <v>2.478443498045622</v>
      </c>
      <c r="P58" s="52">
        <f t="shared" ref="P58" si="53">(O58-N58)/N58</f>
        <v>-0.33166926518628359</v>
      </c>
    </row>
    <row r="59" spans="1:16" ht="20.100000000000001" customHeight="1" x14ac:dyDescent="0.25">
      <c r="A59" s="38" t="s">
        <v>194</v>
      </c>
      <c r="B59" s="19">
        <v>30.18</v>
      </c>
      <c r="C59" s="140">
        <v>82.08</v>
      </c>
      <c r="D59" s="247">
        <f t="shared" si="19"/>
        <v>1.1334867283652013E-4</v>
      </c>
      <c r="E59" s="215">
        <f t="shared" si="20"/>
        <v>3.0842836882651953E-4</v>
      </c>
      <c r="F59" s="52">
        <f t="shared" si="45"/>
        <v>1.7196819085487076</v>
      </c>
      <c r="H59" s="19">
        <v>5.532</v>
      </c>
      <c r="I59" s="140">
        <v>18.78</v>
      </c>
      <c r="J59" s="247">
        <f t="shared" si="21"/>
        <v>8.7895365492826079E-5</v>
      </c>
      <c r="K59" s="215">
        <f t="shared" si="22"/>
        <v>2.9507631697996714E-4</v>
      </c>
      <c r="L59" s="52">
        <f t="shared" si="46"/>
        <v>2.3947939262472886</v>
      </c>
      <c r="N59" s="27">
        <f t="shared" si="48"/>
        <v>1.8330019880715707</v>
      </c>
      <c r="O59" s="152">
        <f t="shared" si="49"/>
        <v>2.2880116959064329</v>
      </c>
      <c r="P59" s="52">
        <f t="shared" si="50"/>
        <v>0.24823197726782614</v>
      </c>
    </row>
    <row r="60" spans="1:16" ht="20.100000000000001" customHeight="1" x14ac:dyDescent="0.25">
      <c r="A60" s="38" t="s">
        <v>196</v>
      </c>
      <c r="B60" s="19">
        <v>13.509999999999998</v>
      </c>
      <c r="C60" s="140">
        <v>58.770000000000017</v>
      </c>
      <c r="D60" s="247">
        <f t="shared" si="19"/>
        <v>5.0740244202166557E-5</v>
      </c>
      <c r="E60" s="215">
        <f t="shared" si="20"/>
        <v>2.208374175917953E-4</v>
      </c>
      <c r="F60" s="52">
        <f t="shared" ref="F60:F61" si="54">(C60-B60)/B60</f>
        <v>3.3501110288675076</v>
      </c>
      <c r="H60" s="19">
        <v>8.9559999999999995</v>
      </c>
      <c r="I60" s="140">
        <v>17.236999999999998</v>
      </c>
      <c r="J60" s="247">
        <f t="shared" si="21"/>
        <v>1.4229770306466925E-4</v>
      </c>
      <c r="K60" s="215">
        <f t="shared" si="22"/>
        <v>2.7083229370520196E-4</v>
      </c>
      <c r="L60" s="52">
        <f t="shared" ref="L60:L61" si="55">(I60-H60)/H60</f>
        <v>0.92463153193389902</v>
      </c>
      <c r="N60" s="27">
        <f t="shared" ref="N60:N61" si="56">(H60/B60)*10</f>
        <v>6.6291635825314588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236.61999999987893</v>
      </c>
      <c r="C61" s="140">
        <f>C62-SUM(C39:C60)</f>
        <v>106.15999999997439</v>
      </c>
      <c r="D61" s="247">
        <f t="shared" si="19"/>
        <v>8.8868664567805407E-4</v>
      </c>
      <c r="E61" s="215">
        <f t="shared" si="20"/>
        <v>3.9891271484667905E-4</v>
      </c>
      <c r="F61" s="52">
        <f t="shared" si="54"/>
        <v>-0.55134815315683916</v>
      </c>
      <c r="H61" s="19">
        <f>H62-SUM(H39:H60)</f>
        <v>79.373999999988882</v>
      </c>
      <c r="I61" s="140">
        <f>I62-SUM(I39:I60)</f>
        <v>39.846999999994296</v>
      </c>
      <c r="J61" s="247">
        <f t="shared" si="21"/>
        <v>1.2611364317835503E-3</v>
      </c>
      <c r="K61" s="215">
        <f t="shared" si="22"/>
        <v>6.2608658161336878E-4</v>
      </c>
      <c r="L61" s="52">
        <f t="shared" si="55"/>
        <v>-0.49798422657293473</v>
      </c>
      <c r="N61" s="27">
        <f t="shared" si="56"/>
        <v>3.3544924351292997</v>
      </c>
      <c r="O61" s="152">
        <f t="shared" ref="O61" si="58">(I61/C61)*10</f>
        <v>3.7534853052000665</v>
      </c>
      <c r="P61" s="52">
        <f t="shared" si="57"/>
        <v>0.11894284389864408</v>
      </c>
    </row>
    <row r="62" spans="1:16" ht="26.25" customHeight="1" thickBot="1" x14ac:dyDescent="0.3">
      <c r="A62" s="12" t="s">
        <v>18</v>
      </c>
      <c r="B62" s="17">
        <v>266258.07999999996</v>
      </c>
      <c r="C62" s="145">
        <v>266123.37999999995</v>
      </c>
      <c r="D62" s="253">
        <f>SUM(D39:D61)</f>
        <v>0.99999999999999956</v>
      </c>
      <c r="E62" s="254">
        <f>SUM(E39:E61)</f>
        <v>0.99999999999999989</v>
      </c>
      <c r="F62" s="57">
        <f t="shared" si="25"/>
        <v>-5.0590014019485029E-4</v>
      </c>
      <c r="G62" s="1"/>
      <c r="H62" s="17">
        <v>62938.471999999994</v>
      </c>
      <c r="I62" s="145">
        <v>63644.552000000003</v>
      </c>
      <c r="J62" s="253">
        <f>SUM(J39:J61)</f>
        <v>1</v>
      </c>
      <c r="K62" s="254">
        <f>SUM(K39:K61)</f>
        <v>0.99999999999999978</v>
      </c>
      <c r="L62" s="57">
        <f t="shared" si="26"/>
        <v>1.1218575500212479E-2</v>
      </c>
      <c r="M62" s="1"/>
      <c r="N62" s="29">
        <f t="shared" si="23"/>
        <v>2.3638145366330292</v>
      </c>
      <c r="O62" s="146">
        <f t="shared" si="24"/>
        <v>2.3915430504452488</v>
      </c>
      <c r="P62" s="57">
        <f t="shared" si="8"/>
        <v>1.1730410056499434E-2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L37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166</v>
      </c>
      <c r="B68" s="39">
        <v>95118.63999999997</v>
      </c>
      <c r="C68" s="147">
        <v>100958.85999999999</v>
      </c>
      <c r="D68" s="247">
        <f>B68/$B$96</f>
        <v>0.22185223515590924</v>
      </c>
      <c r="E68" s="246">
        <f>C68/$C$96</f>
        <v>0.23872615646524473</v>
      </c>
      <c r="F68" s="61">
        <f t="shared" ref="F68:F76" si="59">(C68-B68)/B68</f>
        <v>6.1399321941525004E-2</v>
      </c>
      <c r="H68" s="19">
        <v>23826.058000000001</v>
      </c>
      <c r="I68" s="147">
        <v>26050.782000000007</v>
      </c>
      <c r="J68" s="261">
        <f>H68/$H$96</f>
        <v>0.2103240095006618</v>
      </c>
      <c r="K68" s="246">
        <f>I68/$I$96</f>
        <v>0.23007832761658109</v>
      </c>
      <c r="L68" s="61">
        <f t="shared" ref="L68:L76" si="60">(I68-H68)/H68</f>
        <v>9.3373566034297639E-2</v>
      </c>
      <c r="N68" s="41">
        <f t="shared" ref="N68:N96" si="61">(H68/B68)*10</f>
        <v>2.5048779082627766</v>
      </c>
      <c r="O68" s="149">
        <f t="shared" ref="O68:O96" si="62">(I68/C68)*10</f>
        <v>2.5803363865241753</v>
      </c>
      <c r="P68" s="61">
        <f t="shared" si="8"/>
        <v>3.0124613264577001E-2</v>
      </c>
    </row>
    <row r="69" spans="1:16" ht="20.100000000000001" customHeight="1" x14ac:dyDescent="0.25">
      <c r="A69" s="38" t="s">
        <v>164</v>
      </c>
      <c r="B69" s="19">
        <v>75816.140000000014</v>
      </c>
      <c r="C69" s="140">
        <v>74354.900000000023</v>
      </c>
      <c r="D69" s="247">
        <f t="shared" ref="D69:D95" si="63">B69/$B$96</f>
        <v>0.17683158758255316</v>
      </c>
      <c r="E69" s="215">
        <f t="shared" ref="E69:E95" si="64">C69/$C$96</f>
        <v>0.17581873934945019</v>
      </c>
      <c r="F69" s="52">
        <f t="shared" si="59"/>
        <v>-1.9273468683580968E-2</v>
      </c>
      <c r="H69" s="19">
        <v>19633.981</v>
      </c>
      <c r="I69" s="140">
        <v>19269.702999999998</v>
      </c>
      <c r="J69" s="262">
        <f t="shared" ref="J69:J95" si="65">H69/$H$96</f>
        <v>0.17331854083372972</v>
      </c>
      <c r="K69" s="215">
        <f t="shared" ref="K69:K96" si="66">I69/$I$96</f>
        <v>0.17018840508926811</v>
      </c>
      <c r="L69" s="52">
        <f t="shared" si="60"/>
        <v>-1.8553445681749516E-2</v>
      </c>
      <c r="N69" s="40">
        <f t="shared" si="61"/>
        <v>2.5896835423169784</v>
      </c>
      <c r="O69" s="143">
        <f t="shared" si="62"/>
        <v>2.5915848182164174</v>
      </c>
      <c r="P69" s="52">
        <f t="shared" si="8"/>
        <v>7.3417306337667041E-4</v>
      </c>
    </row>
    <row r="70" spans="1:16" ht="20.100000000000001" customHeight="1" x14ac:dyDescent="0.25">
      <c r="A70" s="38" t="s">
        <v>165</v>
      </c>
      <c r="B70" s="19">
        <v>75446.179999999978</v>
      </c>
      <c r="C70" s="140">
        <v>74635.639999999956</v>
      </c>
      <c r="D70" s="247">
        <f t="shared" si="63"/>
        <v>0.1759687025274442</v>
      </c>
      <c r="E70" s="215">
        <f t="shared" si="64"/>
        <v>0.17648257391697639</v>
      </c>
      <c r="F70" s="52">
        <f t="shared" si="59"/>
        <v>-1.0743287466642087E-2</v>
      </c>
      <c r="H70" s="19">
        <v>18772.073999999997</v>
      </c>
      <c r="I70" s="140">
        <v>18806.544000000002</v>
      </c>
      <c r="J70" s="262">
        <f t="shared" si="65"/>
        <v>0.16571007551157332</v>
      </c>
      <c r="K70" s="215">
        <f t="shared" si="66"/>
        <v>0.1660978235420206</v>
      </c>
      <c r="L70" s="52">
        <f t="shared" si="60"/>
        <v>1.8362382334527771E-3</v>
      </c>
      <c r="N70" s="40">
        <f t="shared" si="61"/>
        <v>2.4881410828222186</v>
      </c>
      <c r="O70" s="143">
        <f t="shared" si="62"/>
        <v>2.5197806302726167</v>
      </c>
      <c r="P70" s="52">
        <f t="shared" si="8"/>
        <v>1.2716138835065725E-2</v>
      </c>
    </row>
    <row r="71" spans="1:16" ht="20.100000000000001" customHeight="1" x14ac:dyDescent="0.25">
      <c r="A71" s="38" t="s">
        <v>168</v>
      </c>
      <c r="B71" s="19">
        <v>33815.910000000003</v>
      </c>
      <c r="C71" s="140">
        <v>34175.510000000009</v>
      </c>
      <c r="D71" s="247">
        <f t="shared" si="63"/>
        <v>7.8871346534507489E-2</v>
      </c>
      <c r="E71" s="215">
        <f t="shared" si="64"/>
        <v>8.0811016958190096E-2</v>
      </c>
      <c r="F71" s="52">
        <f t="shared" si="59"/>
        <v>1.0634047701215368E-2</v>
      </c>
      <c r="H71" s="19">
        <v>10490.456000000002</v>
      </c>
      <c r="I71" s="140">
        <v>10094.180999999997</v>
      </c>
      <c r="J71" s="262">
        <f t="shared" si="65"/>
        <v>9.2604272490660222E-2</v>
      </c>
      <c r="K71" s="215">
        <f t="shared" si="66"/>
        <v>8.9150962268198589E-2</v>
      </c>
      <c r="L71" s="52">
        <f t="shared" si="60"/>
        <v>-3.7774811695507331E-2</v>
      </c>
      <c r="N71" s="40">
        <f t="shared" si="61"/>
        <v>3.1022249586067625</v>
      </c>
      <c r="O71" s="143">
        <f t="shared" si="62"/>
        <v>2.9536299531448087</v>
      </c>
      <c r="P71" s="52">
        <f t="shared" si="8"/>
        <v>-4.7899493893792014E-2</v>
      </c>
    </row>
    <row r="72" spans="1:16" ht="20.100000000000001" customHeight="1" x14ac:dyDescent="0.25">
      <c r="A72" s="38" t="s">
        <v>173</v>
      </c>
      <c r="B72" s="19">
        <v>19976.95</v>
      </c>
      <c r="C72" s="140">
        <v>18723.62</v>
      </c>
      <c r="D72" s="247">
        <f t="shared" si="63"/>
        <v>4.6593717163090666E-2</v>
      </c>
      <c r="E72" s="215">
        <f t="shared" si="64"/>
        <v>4.4273655999243509E-2</v>
      </c>
      <c r="F72" s="52">
        <f t="shared" si="59"/>
        <v>-6.2738806474461908E-2</v>
      </c>
      <c r="H72" s="19">
        <v>6794.4179999999978</v>
      </c>
      <c r="I72" s="140">
        <v>6676.0549999999994</v>
      </c>
      <c r="J72" s="262">
        <f t="shared" si="65"/>
        <v>5.9977577322420143E-2</v>
      </c>
      <c r="K72" s="215">
        <f t="shared" si="66"/>
        <v>5.8962359344004095E-2</v>
      </c>
      <c r="L72" s="52">
        <f t="shared" si="60"/>
        <v>-1.7420623812076104E-2</v>
      </c>
      <c r="N72" s="40">
        <f t="shared" si="61"/>
        <v>3.4011288009430856</v>
      </c>
      <c r="O72" s="143">
        <f t="shared" si="62"/>
        <v>3.5655791988942309</v>
      </c>
      <c r="P72" s="52">
        <f t="shared" ref="P72:P76" si="67">(O72-N72)/N72</f>
        <v>4.8351711321707534E-2</v>
      </c>
    </row>
    <row r="73" spans="1:16" ht="20.100000000000001" customHeight="1" x14ac:dyDescent="0.25">
      <c r="A73" s="38" t="s">
        <v>177</v>
      </c>
      <c r="B73" s="19">
        <v>20483.34</v>
      </c>
      <c r="C73" s="140">
        <v>22362.23</v>
      </c>
      <c r="D73" s="247">
        <f t="shared" si="63"/>
        <v>4.7774807991981832E-2</v>
      </c>
      <c r="E73" s="215">
        <f t="shared" si="64"/>
        <v>5.2877471258013314E-2</v>
      </c>
      <c r="F73" s="52">
        <f t="shared" si="59"/>
        <v>9.1727716280645605E-2</v>
      </c>
      <c r="H73" s="19">
        <v>4687.6749999999993</v>
      </c>
      <c r="I73" s="140">
        <v>5232.3469999999998</v>
      </c>
      <c r="J73" s="262">
        <f t="shared" si="65"/>
        <v>4.1380349247702432E-2</v>
      </c>
      <c r="K73" s="215">
        <f t="shared" si="66"/>
        <v>4.6211651046392188E-2</v>
      </c>
      <c r="L73" s="52">
        <f t="shared" si="60"/>
        <v>0.11619235548539533</v>
      </c>
      <c r="N73" s="40">
        <f t="shared" ref="N73" si="68">(H73/B73)*10</f>
        <v>2.2885305814383781</v>
      </c>
      <c r="O73" s="143">
        <f t="shared" ref="O73" si="69">(I73/C73)*10</f>
        <v>2.3398144997167099</v>
      </c>
      <c r="P73" s="52">
        <f t="shared" ref="P73" si="70">(O73-N73)/N73</f>
        <v>2.240910333219101E-2</v>
      </c>
    </row>
    <row r="74" spans="1:16" ht="20.100000000000001" customHeight="1" x14ac:dyDescent="0.25">
      <c r="A74" s="38" t="s">
        <v>170</v>
      </c>
      <c r="B74" s="19">
        <v>17926.669999999998</v>
      </c>
      <c r="C74" s="140">
        <v>15950.079999999998</v>
      </c>
      <c r="D74" s="247">
        <f t="shared" si="63"/>
        <v>4.1811697564245916E-2</v>
      </c>
      <c r="E74" s="215">
        <f t="shared" si="64"/>
        <v>3.7715375289629566E-2</v>
      </c>
      <c r="F74" s="52">
        <f t="shared" si="59"/>
        <v>-0.11025974149130878</v>
      </c>
      <c r="H74" s="19">
        <v>4962.4110000000001</v>
      </c>
      <c r="I74" s="140">
        <v>4468.3639999999996</v>
      </c>
      <c r="J74" s="262">
        <f t="shared" si="65"/>
        <v>4.3805575320524634E-2</v>
      </c>
      <c r="K74" s="215">
        <f t="shared" si="66"/>
        <v>3.9464217093449876E-2</v>
      </c>
      <c r="L74" s="52">
        <f t="shared" si="60"/>
        <v>-9.9557856050214402E-2</v>
      </c>
      <c r="N74" s="40">
        <f t="shared" si="61"/>
        <v>2.7681722260743351</v>
      </c>
      <c r="O74" s="143">
        <f t="shared" si="62"/>
        <v>2.8014680804108822</v>
      </c>
      <c r="P74" s="52">
        <f t="shared" si="67"/>
        <v>1.2028100716755414E-2</v>
      </c>
    </row>
    <row r="75" spans="1:16" ht="20.100000000000001" customHeight="1" x14ac:dyDescent="0.25">
      <c r="A75" s="38" t="s">
        <v>179</v>
      </c>
      <c r="B75" s="19">
        <v>16665.660000000003</v>
      </c>
      <c r="C75" s="140">
        <v>14409.060000000001</v>
      </c>
      <c r="D75" s="247">
        <f t="shared" si="63"/>
        <v>3.8870550728526312E-2</v>
      </c>
      <c r="E75" s="215">
        <f t="shared" si="64"/>
        <v>3.4071497163073158E-2</v>
      </c>
      <c r="F75" s="52">
        <f t="shared" si="59"/>
        <v>-0.1354041784123762</v>
      </c>
      <c r="H75" s="19">
        <v>3762.5729999999999</v>
      </c>
      <c r="I75" s="140">
        <v>3078.8929999999996</v>
      </c>
      <c r="J75" s="262">
        <f t="shared" si="65"/>
        <v>3.3214031435621176E-2</v>
      </c>
      <c r="K75" s="215">
        <f t="shared" si="66"/>
        <v>2.7192525443205426E-2</v>
      </c>
      <c r="L75" s="52">
        <f t="shared" si="60"/>
        <v>-0.18170544465183808</v>
      </c>
      <c r="N75" s="40">
        <f t="shared" si="61"/>
        <v>2.257680163881898</v>
      </c>
      <c r="O75" s="143">
        <f t="shared" si="62"/>
        <v>2.1367757508123355</v>
      </c>
      <c r="P75" s="52">
        <f t="shared" si="67"/>
        <v>-5.3552498269585323E-2</v>
      </c>
    </row>
    <row r="76" spans="1:16" ht="20.100000000000001" customHeight="1" x14ac:dyDescent="0.25">
      <c r="A76" s="38" t="s">
        <v>183</v>
      </c>
      <c r="B76" s="19">
        <v>8826.9500000000007</v>
      </c>
      <c r="C76" s="140">
        <v>6150.83</v>
      </c>
      <c r="D76" s="247">
        <f t="shared" si="63"/>
        <v>2.0587747965167012E-2</v>
      </c>
      <c r="E76" s="215">
        <f t="shared" si="64"/>
        <v>1.4544181708976521E-2</v>
      </c>
      <c r="F76" s="52">
        <f t="shared" si="59"/>
        <v>-0.30317606874401698</v>
      </c>
      <c r="H76" s="19">
        <v>2555.1260000000002</v>
      </c>
      <c r="I76" s="140">
        <v>1999.3090000000002</v>
      </c>
      <c r="J76" s="262">
        <f t="shared" si="65"/>
        <v>2.2555319268482768E-2</v>
      </c>
      <c r="K76" s="215">
        <f t="shared" si="66"/>
        <v>1.7657729856584693E-2</v>
      </c>
      <c r="L76" s="52">
        <f t="shared" si="60"/>
        <v>-0.21753017268032965</v>
      </c>
      <c r="N76" s="40">
        <f t="shared" si="61"/>
        <v>2.8946872928927885</v>
      </c>
      <c r="O76" s="143">
        <f t="shared" si="62"/>
        <v>3.2504702617370338</v>
      </c>
      <c r="P76" s="52">
        <f t="shared" si="67"/>
        <v>0.12290894761509653</v>
      </c>
    </row>
    <row r="77" spans="1:16" ht="20.100000000000001" customHeight="1" x14ac:dyDescent="0.25">
      <c r="A77" s="38" t="s">
        <v>205</v>
      </c>
      <c r="B77" s="19">
        <v>10267.569999999998</v>
      </c>
      <c r="C77" s="140">
        <v>8408.2099999999991</v>
      </c>
      <c r="D77" s="247">
        <f t="shared" si="63"/>
        <v>2.3947812480495507E-2</v>
      </c>
      <c r="E77" s="215">
        <f t="shared" si="64"/>
        <v>1.9881956433072199E-2</v>
      </c>
      <c r="F77" s="52">
        <f t="shared" ref="F77:F80" si="71">(C77-B77)/B77</f>
        <v>-0.18109055988904865</v>
      </c>
      <c r="H77" s="19">
        <v>2173.2219999999993</v>
      </c>
      <c r="I77" s="140">
        <v>1802.5930000000003</v>
      </c>
      <c r="J77" s="262">
        <f t="shared" si="65"/>
        <v>1.9184070003315155E-2</v>
      </c>
      <c r="K77" s="215">
        <f t="shared" si="66"/>
        <v>1.5920350598817176E-2</v>
      </c>
      <c r="L77" s="52">
        <f t="shared" ref="L77:L80" si="72">(I77-H77)/H77</f>
        <v>-0.17054355238443156</v>
      </c>
      <c r="N77" s="40">
        <f t="shared" si="61"/>
        <v>2.1165884430298503</v>
      </c>
      <c r="O77" s="143">
        <f t="shared" si="62"/>
        <v>2.1438486907439285</v>
      </c>
      <c r="P77" s="52">
        <f t="shared" ref="P77:P80" si="73">(O77-N77)/N77</f>
        <v>1.2879333157019297E-2</v>
      </c>
    </row>
    <row r="78" spans="1:16" ht="20.100000000000001" customHeight="1" x14ac:dyDescent="0.25">
      <c r="A78" s="38" t="s">
        <v>184</v>
      </c>
      <c r="B78" s="19">
        <v>4468.3100000000022</v>
      </c>
      <c r="C78" s="140">
        <v>4620.5800000000008</v>
      </c>
      <c r="D78" s="247">
        <f t="shared" si="63"/>
        <v>1.0421769706437156E-2</v>
      </c>
      <c r="E78" s="215">
        <f t="shared" si="64"/>
        <v>1.0925770200259598E-2</v>
      </c>
      <c r="F78" s="52">
        <f t="shared" si="71"/>
        <v>3.4077760943175057E-2</v>
      </c>
      <c r="H78" s="19">
        <v>1379.3750000000005</v>
      </c>
      <c r="I78" s="140">
        <v>1739.6399999999999</v>
      </c>
      <c r="J78" s="262">
        <f t="shared" si="65"/>
        <v>1.2176402852917399E-2</v>
      </c>
      <c r="K78" s="215">
        <f t="shared" si="66"/>
        <v>1.5364354968496108E-2</v>
      </c>
      <c r="L78" s="52">
        <f t="shared" si="72"/>
        <v>0.26117988219302168</v>
      </c>
      <c r="N78" s="40">
        <f t="shared" si="61"/>
        <v>3.0870172391799136</v>
      </c>
      <c r="O78" s="143">
        <f t="shared" si="62"/>
        <v>3.7649818853910104</v>
      </c>
      <c r="P78" s="52">
        <f t="shared" si="73"/>
        <v>0.21961803050740417</v>
      </c>
    </row>
    <row r="79" spans="1:16" ht="20.100000000000001" customHeight="1" x14ac:dyDescent="0.25">
      <c r="A79" s="38" t="s">
        <v>197</v>
      </c>
      <c r="B79" s="19">
        <v>3635.0499999999997</v>
      </c>
      <c r="C79" s="140">
        <v>3512.11</v>
      </c>
      <c r="D79" s="247">
        <f t="shared" si="63"/>
        <v>8.4782958146109744E-3</v>
      </c>
      <c r="E79" s="215">
        <f t="shared" si="64"/>
        <v>8.3046948171081846E-3</v>
      </c>
      <c r="F79" s="52">
        <f t="shared" si="71"/>
        <v>-3.38207177342814E-2</v>
      </c>
      <c r="H79" s="19">
        <v>1558.2669999999996</v>
      </c>
      <c r="I79" s="140">
        <v>1386.9290000000005</v>
      </c>
      <c r="J79" s="262">
        <f t="shared" si="65"/>
        <v>1.3755568097440527E-2</v>
      </c>
      <c r="K79" s="215">
        <f t="shared" si="66"/>
        <v>1.2249240918869047E-2</v>
      </c>
      <c r="L79" s="52">
        <f t="shared" si="72"/>
        <v>-0.10995419911991917</v>
      </c>
      <c r="N79" s="40">
        <f t="shared" si="61"/>
        <v>4.2867828503046717</v>
      </c>
      <c r="O79" s="143">
        <f t="shared" si="62"/>
        <v>3.9489907776237092</v>
      </c>
      <c r="P79" s="52">
        <f t="shared" si="73"/>
        <v>-7.879850332445805E-2</v>
      </c>
    </row>
    <row r="80" spans="1:16" ht="20.100000000000001" customHeight="1" x14ac:dyDescent="0.25">
      <c r="A80" s="38" t="s">
        <v>178</v>
      </c>
      <c r="B80" s="19">
        <v>709.31999999999982</v>
      </c>
      <c r="C80" s="140">
        <v>683.25</v>
      </c>
      <c r="D80" s="247">
        <f t="shared" si="63"/>
        <v>1.6543994682933813E-3</v>
      </c>
      <c r="E80" s="215">
        <f t="shared" si="64"/>
        <v>1.6156050732434825E-3</v>
      </c>
      <c r="F80" s="52">
        <f t="shared" si="71"/>
        <v>-3.6753510404330669E-2</v>
      </c>
      <c r="H80" s="19">
        <v>1265.6989999999998</v>
      </c>
      <c r="I80" s="140">
        <v>1299.3880000000001</v>
      </c>
      <c r="J80" s="262">
        <f t="shared" si="65"/>
        <v>1.1172930431923656E-2</v>
      </c>
      <c r="K80" s="215">
        <f t="shared" si="66"/>
        <v>1.1476086129201573E-2</v>
      </c>
      <c r="L80" s="52">
        <f t="shared" si="72"/>
        <v>2.6616912867909598E-2</v>
      </c>
      <c r="N80" s="40">
        <f t="shared" si="61"/>
        <v>17.843836350307338</v>
      </c>
      <c r="O80" s="143">
        <f t="shared" si="62"/>
        <v>19.017753384559096</v>
      </c>
      <c r="P80" s="52">
        <f t="shared" si="73"/>
        <v>6.5788377073495122E-2</v>
      </c>
    </row>
    <row r="81" spans="1:16" ht="20.100000000000001" customHeight="1" x14ac:dyDescent="0.25">
      <c r="A81" s="38" t="s">
        <v>201</v>
      </c>
      <c r="B81" s="19">
        <v>7826.9400000000005</v>
      </c>
      <c r="C81" s="140">
        <v>4896.5299999999988</v>
      </c>
      <c r="D81" s="247">
        <f t="shared" si="63"/>
        <v>1.8255350722331531E-2</v>
      </c>
      <c r="E81" s="215">
        <f t="shared" si="64"/>
        <v>1.1578278389006815E-2</v>
      </c>
      <c r="F81" s="52">
        <f t="shared" ref="F81:F95" si="74">(C81-B81)/B81</f>
        <v>-0.37440046812675215</v>
      </c>
      <c r="H81" s="19">
        <v>1843.509</v>
      </c>
      <c r="I81" s="140">
        <v>1209.5340000000001</v>
      </c>
      <c r="J81" s="262">
        <f t="shared" si="65"/>
        <v>1.6273535657075774E-2</v>
      </c>
      <c r="K81" s="215">
        <f t="shared" si="66"/>
        <v>1.0682503117004079E-2</v>
      </c>
      <c r="L81" s="52">
        <f t="shared" ref="L81:L94" si="75">(I81-H81)/H81</f>
        <v>-0.34389579871863923</v>
      </c>
      <c r="N81" s="40">
        <f t="shared" si="61"/>
        <v>2.3553381014802719</v>
      </c>
      <c r="O81" s="143">
        <f t="shared" si="62"/>
        <v>2.4701860296985831</v>
      </c>
      <c r="P81" s="52">
        <f t="shared" ref="P81:P87" si="76">(O81-N81)/N81</f>
        <v>4.8760697305466318E-2</v>
      </c>
    </row>
    <row r="82" spans="1:16" ht="20.100000000000001" customHeight="1" x14ac:dyDescent="0.25">
      <c r="A82" s="38" t="s">
        <v>204</v>
      </c>
      <c r="B82" s="19">
        <v>2520.4</v>
      </c>
      <c r="C82" s="140">
        <v>3545.1799999999994</v>
      </c>
      <c r="D82" s="247">
        <f t="shared" si="63"/>
        <v>5.8785152256902937E-3</v>
      </c>
      <c r="E82" s="215">
        <f t="shared" si="64"/>
        <v>8.382891757865097E-3</v>
      </c>
      <c r="F82" s="52">
        <f t="shared" si="74"/>
        <v>0.40659419139819047</v>
      </c>
      <c r="H82" s="19">
        <v>747.99400000000003</v>
      </c>
      <c r="I82" s="140">
        <v>1039.5529999999999</v>
      </c>
      <c r="J82" s="262">
        <f t="shared" si="65"/>
        <v>6.6029007888102186E-3</v>
      </c>
      <c r="K82" s="215">
        <f t="shared" si="66"/>
        <v>9.1812451429979965E-3</v>
      </c>
      <c r="L82" s="52">
        <f t="shared" si="75"/>
        <v>0.38978788599908537</v>
      </c>
      <c r="N82" s="40">
        <f t="shared" si="61"/>
        <v>2.9677590858593872</v>
      </c>
      <c r="O82" s="143">
        <f t="shared" si="62"/>
        <v>2.9322996293559145</v>
      </c>
      <c r="P82" s="52">
        <f t="shared" si="76"/>
        <v>-1.1948226078197502E-2</v>
      </c>
    </row>
    <row r="83" spans="1:16" ht="20.100000000000001" customHeight="1" x14ac:dyDescent="0.25">
      <c r="A83" s="38" t="s">
        <v>198</v>
      </c>
      <c r="B83" s="19">
        <v>1848.2200000000003</v>
      </c>
      <c r="C83" s="140">
        <v>3804.4400000000014</v>
      </c>
      <c r="D83" s="247">
        <f t="shared" si="63"/>
        <v>4.3107401247521491E-3</v>
      </c>
      <c r="E83" s="215">
        <f t="shared" si="64"/>
        <v>8.9959349650207635E-3</v>
      </c>
      <c r="F83" s="52">
        <f t="shared" si="74"/>
        <v>1.0584346019413278</v>
      </c>
      <c r="H83" s="19">
        <v>373.80799999999994</v>
      </c>
      <c r="I83" s="140">
        <v>922.32400000000007</v>
      </c>
      <c r="J83" s="262">
        <f t="shared" si="65"/>
        <v>3.299782001010128E-3</v>
      </c>
      <c r="K83" s="215">
        <f t="shared" si="66"/>
        <v>8.1458884205716162E-3</v>
      </c>
      <c r="L83" s="52">
        <f t="shared" si="75"/>
        <v>1.467373624962548</v>
      </c>
      <c r="N83" s="40">
        <f t="shared" si="61"/>
        <v>2.0225297854151556</v>
      </c>
      <c r="O83" s="143">
        <f t="shared" si="62"/>
        <v>2.4243357760931956</v>
      </c>
      <c r="P83" s="52">
        <f t="shared" si="76"/>
        <v>0.19866505481181979</v>
      </c>
    </row>
    <row r="84" spans="1:16" ht="20.100000000000001" customHeight="1" x14ac:dyDescent="0.25">
      <c r="A84" s="38" t="s">
        <v>200</v>
      </c>
      <c r="B84" s="19">
        <v>5082.57</v>
      </c>
      <c r="C84" s="140">
        <v>3098.07</v>
      </c>
      <c r="D84" s="247">
        <f t="shared" si="63"/>
        <v>1.1854453709981238E-2</v>
      </c>
      <c r="E84" s="215">
        <f t="shared" si="64"/>
        <v>7.3256606063131146E-3</v>
      </c>
      <c r="F84" s="52">
        <f t="shared" si="74"/>
        <v>-0.39045207444265395</v>
      </c>
      <c r="H84" s="19">
        <v>1130.1089999999999</v>
      </c>
      <c r="I84" s="140">
        <v>799.21500000000015</v>
      </c>
      <c r="J84" s="262">
        <f t="shared" si="65"/>
        <v>9.9760126518949697E-3</v>
      </c>
      <c r="K84" s="215">
        <f t="shared" si="66"/>
        <v>7.0586000299755237E-3</v>
      </c>
      <c r="L84" s="52">
        <f t="shared" si="75"/>
        <v>-0.29279830529621459</v>
      </c>
      <c r="N84" s="40">
        <f t="shared" ref="N84" si="77">(H84/B84)*10</f>
        <v>2.2234991352799862</v>
      </c>
      <c r="O84" s="143">
        <f t="shared" ref="O84" si="78">(I84/C84)*10</f>
        <v>2.5797189863366548</v>
      </c>
      <c r="P84" s="52">
        <f t="shared" ref="P84" si="79">(O84-N84)/N84</f>
        <v>0.16020687636193429</v>
      </c>
    </row>
    <row r="85" spans="1:16" ht="20.100000000000001" customHeight="1" x14ac:dyDescent="0.25">
      <c r="A85" s="38" t="s">
        <v>211</v>
      </c>
      <c r="B85" s="19">
        <v>1131.98</v>
      </c>
      <c r="C85" s="140">
        <v>2752.7500000000005</v>
      </c>
      <c r="D85" s="247">
        <f t="shared" si="63"/>
        <v>2.6402006289386205E-3</v>
      </c>
      <c r="E85" s="215">
        <f t="shared" si="64"/>
        <v>6.5091209152886888E-3</v>
      </c>
      <c r="F85" s="52">
        <f t="shared" si="74"/>
        <v>1.4318009152105164</v>
      </c>
      <c r="H85" s="19">
        <v>205.85299999999998</v>
      </c>
      <c r="I85" s="140">
        <v>608.25700000000006</v>
      </c>
      <c r="J85" s="262">
        <f t="shared" si="65"/>
        <v>1.8171628864388615E-3</v>
      </c>
      <c r="K85" s="215">
        <f t="shared" si="66"/>
        <v>5.3720749465823612E-3</v>
      </c>
      <c r="L85" s="52">
        <f t="shared" si="75"/>
        <v>1.9548124146842658</v>
      </c>
      <c r="N85" s="40">
        <f t="shared" si="61"/>
        <v>1.8185215286489158</v>
      </c>
      <c r="O85" s="143">
        <f t="shared" si="62"/>
        <v>2.2096340023612751</v>
      </c>
      <c r="P85" s="52">
        <f t="shared" si="76"/>
        <v>0.2150716763869929</v>
      </c>
    </row>
    <row r="86" spans="1:16" ht="20.100000000000001" customHeight="1" x14ac:dyDescent="0.25">
      <c r="A86" s="38" t="s">
        <v>203</v>
      </c>
      <c r="B86" s="19">
        <v>2846.1000000000004</v>
      </c>
      <c r="C86" s="140">
        <v>2494.6699999999996</v>
      </c>
      <c r="D86" s="247">
        <f t="shared" si="63"/>
        <v>6.6381694111399565E-3</v>
      </c>
      <c r="E86" s="215">
        <f t="shared" si="64"/>
        <v>5.898867922529554E-3</v>
      </c>
      <c r="F86" s="52">
        <f t="shared" si="74"/>
        <v>-0.12347774147078483</v>
      </c>
      <c r="H86" s="19">
        <v>593.85600000000011</v>
      </c>
      <c r="I86" s="140">
        <v>572.77300000000002</v>
      </c>
      <c r="J86" s="262">
        <f t="shared" si="65"/>
        <v>5.2422509416381437E-3</v>
      </c>
      <c r="K86" s="215">
        <f t="shared" si="66"/>
        <v>5.0586832266275913E-3</v>
      </c>
      <c r="L86" s="52">
        <f t="shared" si="75"/>
        <v>-3.5501872507813476E-2</v>
      </c>
      <c r="N86" s="40">
        <f t="shared" si="61"/>
        <v>2.0865605565510701</v>
      </c>
      <c r="O86" s="143">
        <f t="shared" si="62"/>
        <v>2.2959870443786157</v>
      </c>
      <c r="P86" s="52">
        <f t="shared" si="76"/>
        <v>0.10036923547223189</v>
      </c>
    </row>
    <row r="87" spans="1:16" ht="20.100000000000001" customHeight="1" x14ac:dyDescent="0.25">
      <c r="A87" s="38" t="s">
        <v>202</v>
      </c>
      <c r="B87" s="19">
        <v>4990.46</v>
      </c>
      <c r="C87" s="140">
        <v>2466.6699999999996</v>
      </c>
      <c r="D87" s="247">
        <f t="shared" si="63"/>
        <v>1.1639618748293281E-2</v>
      </c>
      <c r="E87" s="215">
        <f t="shared" si="64"/>
        <v>5.8326594453238199E-3</v>
      </c>
      <c r="F87" s="52">
        <f t="shared" si="74"/>
        <v>-0.50572291933008184</v>
      </c>
      <c r="H87" s="19">
        <v>1087.68</v>
      </c>
      <c r="I87" s="140">
        <v>559.8449999999998</v>
      </c>
      <c r="J87" s="262">
        <f t="shared" si="65"/>
        <v>9.6014715759392428E-3</v>
      </c>
      <c r="K87" s="215">
        <f t="shared" si="66"/>
        <v>4.9445042119850664E-3</v>
      </c>
      <c r="L87" s="52">
        <f t="shared" si="75"/>
        <v>-0.48528519417475752</v>
      </c>
      <c r="N87" s="40">
        <f t="shared" si="61"/>
        <v>2.1795185213387143</v>
      </c>
      <c r="O87" s="143">
        <f t="shared" si="62"/>
        <v>2.2696388248123984</v>
      </c>
      <c r="P87" s="52">
        <f t="shared" si="76"/>
        <v>4.1348721101176988E-2</v>
      </c>
    </row>
    <row r="88" spans="1:16" ht="20.100000000000001" customHeight="1" x14ac:dyDescent="0.25">
      <c r="A88" s="38" t="s">
        <v>182</v>
      </c>
      <c r="B88" s="19">
        <v>2225.2999999999997</v>
      </c>
      <c r="C88" s="140">
        <v>2519.2000000000003</v>
      </c>
      <c r="D88" s="247">
        <f t="shared" si="63"/>
        <v>5.1902316821649773E-3</v>
      </c>
      <c r="E88" s="215">
        <f t="shared" si="64"/>
        <v>5.9568712777387208E-3</v>
      </c>
      <c r="F88" s="52">
        <f t="shared" si="74"/>
        <v>0.13207208016896624</v>
      </c>
      <c r="H88" s="19">
        <v>545.82900000000006</v>
      </c>
      <c r="I88" s="140">
        <v>522.77300000000002</v>
      </c>
      <c r="J88" s="262">
        <f t="shared" ref="J88" si="80">H88/$H$96</f>
        <v>4.8182936422691801E-3</v>
      </c>
      <c r="K88" s="215">
        <f t="shared" ref="K88" si="81">I88/$I$96</f>
        <v>4.6170874088579342E-3</v>
      </c>
      <c r="L88" s="52">
        <f t="shared" si="75"/>
        <v>-4.2240335343120348E-2</v>
      </c>
      <c r="N88" s="40">
        <f t="shared" ref="N88" si="82">(H88/B88)*10</f>
        <v>2.4528333258437072</v>
      </c>
      <c r="O88" s="143">
        <f t="shared" ref="O88" si="83">(I88/C88)*10</f>
        <v>2.0751548110511271</v>
      </c>
      <c r="P88" s="52">
        <f t="shared" ref="P88" si="84">(O88-N88)/N88</f>
        <v>-0.15397642832607433</v>
      </c>
    </row>
    <row r="89" spans="1:16" ht="20.100000000000001" customHeight="1" x14ac:dyDescent="0.25">
      <c r="A89" s="38" t="s">
        <v>207</v>
      </c>
      <c r="B89" s="19">
        <v>1261.2100000000003</v>
      </c>
      <c r="C89" s="140">
        <v>1645.6100000000001</v>
      </c>
      <c r="D89" s="247">
        <f t="shared" si="63"/>
        <v>2.9416133105034346E-3</v>
      </c>
      <c r="E89" s="215">
        <f t="shared" si="64"/>
        <v>3.8911904348045475E-3</v>
      </c>
      <c r="F89" s="52">
        <f t="shared" si="74"/>
        <v>0.30478667311550001</v>
      </c>
      <c r="H89" s="19">
        <v>390.01</v>
      </c>
      <c r="I89" s="140">
        <v>464.49400000000009</v>
      </c>
      <c r="J89" s="262">
        <f t="shared" si="65"/>
        <v>3.4428048041078847E-3</v>
      </c>
      <c r="K89" s="215">
        <f t="shared" si="66"/>
        <v>4.1023721555819787E-3</v>
      </c>
      <c r="L89" s="52">
        <f t="shared" si="75"/>
        <v>0.19097971846875747</v>
      </c>
      <c r="N89" s="40">
        <f t="shared" ref="N89:N94" si="85">(H89/B89)*10</f>
        <v>3.0923478247080176</v>
      </c>
      <c r="O89" s="143">
        <f t="shared" ref="O89:O94" si="86">(I89/C89)*10</f>
        <v>2.822625044816208</v>
      </c>
      <c r="P89" s="52">
        <f t="shared" ref="P89:P94" si="87">(O89-N89)/N89</f>
        <v>-8.7222652554383037E-2</v>
      </c>
    </row>
    <row r="90" spans="1:16" ht="20.100000000000001" customHeight="1" x14ac:dyDescent="0.25">
      <c r="A90" s="38" t="s">
        <v>199</v>
      </c>
      <c r="B90" s="19">
        <v>1722.94</v>
      </c>
      <c r="C90" s="140">
        <v>1343.3000000000002</v>
      </c>
      <c r="D90" s="247">
        <f t="shared" si="63"/>
        <v>4.0185403201677648E-3</v>
      </c>
      <c r="E90" s="215">
        <f t="shared" si="64"/>
        <v>3.1763516939450715E-3</v>
      </c>
      <c r="F90" s="52">
        <f t="shared" si="74"/>
        <v>-0.22034429521631621</v>
      </c>
      <c r="H90" s="19">
        <v>570.7890000000001</v>
      </c>
      <c r="I90" s="140">
        <v>407.89400000000001</v>
      </c>
      <c r="J90" s="262">
        <f t="shared" si="65"/>
        <v>5.0386275001459858E-3</v>
      </c>
      <c r="K90" s="215">
        <f t="shared" si="66"/>
        <v>3.6024856898667266E-3</v>
      </c>
      <c r="L90" s="52">
        <f t="shared" si="75"/>
        <v>-0.28538566790880704</v>
      </c>
      <c r="N90" s="40">
        <f t="shared" si="85"/>
        <v>3.3128779876258028</v>
      </c>
      <c r="O90" s="143">
        <f t="shared" si="86"/>
        <v>3.0365071093575517</v>
      </c>
      <c r="P90" s="52">
        <f t="shared" si="87"/>
        <v>-8.3423198590635128E-2</v>
      </c>
    </row>
    <row r="91" spans="1:16" ht="20.100000000000001" customHeight="1" x14ac:dyDescent="0.25">
      <c r="A91" s="38" t="s">
        <v>222</v>
      </c>
      <c r="B91" s="19">
        <v>588.59999999999991</v>
      </c>
      <c r="C91" s="140">
        <v>1430.6599999999999</v>
      </c>
      <c r="D91" s="247">
        <f t="shared" si="63"/>
        <v>1.3728352887800771E-3</v>
      </c>
      <c r="E91" s="215">
        <f t="shared" si="64"/>
        <v>3.3829221428269599E-3</v>
      </c>
      <c r="F91" s="52">
        <f t="shared" si="74"/>
        <v>1.4306150186884132</v>
      </c>
      <c r="H91" s="19">
        <v>137.34000000000003</v>
      </c>
      <c r="I91" s="140">
        <v>401.39900000000006</v>
      </c>
      <c r="J91" s="262">
        <f t="shared" si="65"/>
        <v>1.2123658670192483E-3</v>
      </c>
      <c r="K91" s="215">
        <f t="shared" si="66"/>
        <v>3.5451223931384488E-3</v>
      </c>
      <c r="L91" s="52">
        <f t="shared" si="75"/>
        <v>1.9226663754186688</v>
      </c>
      <c r="N91" s="40">
        <f t="shared" si="85"/>
        <v>2.3333333333333344</v>
      </c>
      <c r="O91" s="143">
        <f t="shared" si="86"/>
        <v>2.8056910796415648</v>
      </c>
      <c r="P91" s="52">
        <f t="shared" si="87"/>
        <v>0.20243903413209868</v>
      </c>
    </row>
    <row r="92" spans="1:16" ht="20.100000000000001" customHeight="1" x14ac:dyDescent="0.25">
      <c r="A92" s="38" t="s">
        <v>217</v>
      </c>
      <c r="B92" s="19">
        <v>1658.2</v>
      </c>
      <c r="C92" s="140">
        <v>1672.05</v>
      </c>
      <c r="D92" s="247">
        <f t="shared" si="63"/>
        <v>3.867542432645471E-3</v>
      </c>
      <c r="E92" s="215">
        <f t="shared" si="64"/>
        <v>3.9537101539945333E-3</v>
      </c>
      <c r="F92" s="52">
        <f t="shared" si="74"/>
        <v>8.3524303461584293E-3</v>
      </c>
      <c r="H92" s="19">
        <v>361.07800000000003</v>
      </c>
      <c r="I92" s="140">
        <v>391.24799999999993</v>
      </c>
      <c r="J92" s="262">
        <f t="shared" si="65"/>
        <v>3.1874082025016462E-3</v>
      </c>
      <c r="K92" s="215">
        <f t="shared" si="66"/>
        <v>3.4554696102148518E-3</v>
      </c>
      <c r="L92" s="52">
        <f t="shared" si="75"/>
        <v>8.3555353690891995E-2</v>
      </c>
      <c r="N92" s="40">
        <f t="shared" si="85"/>
        <v>2.1775298516463639</v>
      </c>
      <c r="O92" s="143">
        <f t="shared" si="86"/>
        <v>2.3399300260159679</v>
      </c>
      <c r="P92" s="52">
        <f t="shared" si="87"/>
        <v>7.4579999097058605E-2</v>
      </c>
    </row>
    <row r="93" spans="1:16" ht="20.100000000000001" customHeight="1" x14ac:dyDescent="0.25">
      <c r="A93" s="38" t="s">
        <v>223</v>
      </c>
      <c r="B93" s="19">
        <v>2009.01</v>
      </c>
      <c r="C93" s="140">
        <v>2155.08</v>
      </c>
      <c r="D93" s="247">
        <f t="shared" si="63"/>
        <v>4.6857625272036406E-3</v>
      </c>
      <c r="E93" s="215">
        <f t="shared" si="64"/>
        <v>5.0958773234475868E-3</v>
      </c>
      <c r="F93" s="52">
        <f t="shared" si="74"/>
        <v>7.2707452924574756E-2</v>
      </c>
      <c r="H93" s="19">
        <v>323.93799999999999</v>
      </c>
      <c r="I93" s="140">
        <v>294.58900000000006</v>
      </c>
      <c r="J93" s="262">
        <f t="shared" si="65"/>
        <v>2.8595556591705339E-3</v>
      </c>
      <c r="K93" s="215">
        <f t="shared" si="66"/>
        <v>2.601785407218908E-3</v>
      </c>
      <c r="L93" s="52">
        <f t="shared" si="75"/>
        <v>-9.060067049867547E-2</v>
      </c>
      <c r="N93" s="40">
        <f t="shared" si="85"/>
        <v>1.6124260207764021</v>
      </c>
      <c r="O93" s="143">
        <f t="shared" si="86"/>
        <v>1.3669515748835313</v>
      </c>
      <c r="P93" s="52">
        <f t="shared" si="87"/>
        <v>-0.1522391990267386</v>
      </c>
    </row>
    <row r="94" spans="1:16" ht="20.100000000000001" customHeight="1" x14ac:dyDescent="0.25">
      <c r="A94" s="38" t="s">
        <v>224</v>
      </c>
      <c r="B94" s="19">
        <v>540.34</v>
      </c>
      <c r="C94" s="140">
        <v>661.94999999999982</v>
      </c>
      <c r="D94" s="247">
        <f t="shared" si="63"/>
        <v>1.2602749234444904E-3</v>
      </c>
      <c r="E94" s="215">
        <f t="shared" si="64"/>
        <v>1.5652393387976917E-3</v>
      </c>
      <c r="F94" s="52">
        <f t="shared" si="74"/>
        <v>0.22506199800125806</v>
      </c>
      <c r="H94" s="19">
        <v>139.36799999999999</v>
      </c>
      <c r="I94" s="140">
        <v>198.82399999999998</v>
      </c>
      <c r="J94" s="262">
        <f t="shared" si="65"/>
        <v>1.2302679929717384E-3</v>
      </c>
      <c r="K94" s="215">
        <f t="shared" si="66"/>
        <v>1.7559969374446841E-3</v>
      </c>
      <c r="L94" s="52">
        <f t="shared" si="75"/>
        <v>0.42661156076000223</v>
      </c>
      <c r="N94" s="40">
        <f t="shared" si="85"/>
        <v>2.5792649072806006</v>
      </c>
      <c r="O94" s="143">
        <f t="shared" si="86"/>
        <v>3.0036105446030676</v>
      </c>
      <c r="P94" s="52">
        <f t="shared" si="87"/>
        <v>0.1645219287575497</v>
      </c>
    </row>
    <row r="95" spans="1:16" ht="20.100000000000001" customHeight="1" thickBot="1" x14ac:dyDescent="0.3">
      <c r="A95" s="8" t="s">
        <v>17</v>
      </c>
      <c r="B95" s="19">
        <f>B96-SUM(B68:B94)</f>
        <v>9338.7600000001839</v>
      </c>
      <c r="C95" s="140">
        <f>C96-SUM(C68:C94)</f>
        <v>9475.5300000000861</v>
      </c>
      <c r="D95" s="247">
        <f t="shared" si="63"/>
        <v>2.1781480260700113E-2</v>
      </c>
      <c r="E95" s="215">
        <f t="shared" si="64"/>
        <v>2.2405729000616104E-2</v>
      </c>
      <c r="F95" s="52">
        <f t="shared" si="74"/>
        <v>1.4645413309679178E-2</v>
      </c>
      <c r="H95" s="19">
        <f>H96-SUM(H68:H94)</f>
        <v>2970.1390000000101</v>
      </c>
      <c r="I95" s="140">
        <f>I96-SUM(I68:I94)</f>
        <v>2928.2600000000384</v>
      </c>
      <c r="J95" s="263">
        <f t="shared" si="65"/>
        <v>2.6218837512033598E-2</v>
      </c>
      <c r="K95" s="215">
        <f t="shared" si="66"/>
        <v>2.5862147386843833E-2</v>
      </c>
      <c r="L95" s="52">
        <f t="shared" ref="L95" si="88">(I95-H95)/H95</f>
        <v>-1.4100013501042062E-2</v>
      </c>
      <c r="N95" s="40">
        <f t="shared" si="61"/>
        <v>3.1804425855252214</v>
      </c>
      <c r="O95" s="143">
        <f t="shared" si="62"/>
        <v>3.0903390100606631</v>
      </c>
      <c r="P95" s="52">
        <f t="shared" ref="P95" si="89">(O95-N95)/N95</f>
        <v>-2.8330514713466672E-2</v>
      </c>
    </row>
    <row r="96" spans="1:16" ht="26.25" customHeight="1" thickBot="1" x14ac:dyDescent="0.3">
      <c r="A96" s="12" t="s">
        <v>18</v>
      </c>
      <c r="B96" s="17">
        <v>428747.7200000002</v>
      </c>
      <c r="C96" s="145">
        <v>422906.57000000007</v>
      </c>
      <c r="D96" s="243">
        <f>SUM(D68:D95)</f>
        <v>1</v>
      </c>
      <c r="E96" s="244">
        <f>SUM(E68:E95)</f>
        <v>1</v>
      </c>
      <c r="F96" s="57">
        <f>(C96-B96)/B96</f>
        <v>-1.362374591752963E-2</v>
      </c>
      <c r="G96" s="1"/>
      <c r="H96" s="17">
        <v>113282.63499999999</v>
      </c>
      <c r="I96" s="145">
        <v>113225.71000000002</v>
      </c>
      <c r="J96" s="255">
        <f t="shared" ref="J96" si="90">H96/$H$96</f>
        <v>1</v>
      </c>
      <c r="K96" s="244">
        <f t="shared" si="66"/>
        <v>1</v>
      </c>
      <c r="L96" s="57">
        <f>(I96-H96)/H96</f>
        <v>-5.0250420110702586E-4</v>
      </c>
      <c r="M96" s="1"/>
      <c r="N96" s="37">
        <f t="shared" si="61"/>
        <v>2.6421746336050473</v>
      </c>
      <c r="O96" s="150">
        <f t="shared" si="62"/>
        <v>2.6773220855850028</v>
      </c>
      <c r="P96" s="57">
        <f>(O96-N96)/N96</f>
        <v>1.3302471204183602E-2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104</v>
      </c>
      <c r="H4" s="345"/>
      <c r="I4" s="130" t="s">
        <v>0</v>
      </c>
      <c r="K4" s="349" t="s">
        <v>19</v>
      </c>
      <c r="L4" s="345"/>
      <c r="M4" s="343" t="s">
        <v>104</v>
      </c>
      <c r="N4" s="344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159</v>
      </c>
      <c r="F5" s="351"/>
      <c r="G5" s="352" t="str">
        <f>E5</f>
        <v>jan-nov</v>
      </c>
      <c r="H5" s="352"/>
      <c r="I5" s="131" t="s">
        <v>151</v>
      </c>
      <c r="K5" s="353" t="str">
        <f>E5</f>
        <v>jan-nov</v>
      </c>
      <c r="L5" s="352"/>
      <c r="M5" s="354" t="str">
        <f>E5</f>
        <v>jan-nov</v>
      </c>
      <c r="N5" s="342"/>
      <c r="O5" s="131" t="str">
        <f>I5</f>
        <v>2023/2022</v>
      </c>
      <c r="Q5" s="353" t="str">
        <f>E5</f>
        <v>jan-nov</v>
      </c>
      <c r="R5" s="351"/>
      <c r="S5" s="131" t="str">
        <f>O5</f>
        <v>2023/2022</v>
      </c>
    </row>
    <row r="6" spans="1:19" ht="15.75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369394.85999999975</v>
      </c>
      <c r="F7" s="145">
        <v>360813.31999999995</v>
      </c>
      <c r="G7" s="243">
        <f>E7/E15</f>
        <v>0.34642715856406409</v>
      </c>
      <c r="H7" s="244">
        <f>F7/F15</f>
        <v>0.34591505602399469</v>
      </c>
      <c r="I7" s="164">
        <f t="shared" ref="I7:I18" si="0">(F7-E7)/E7</f>
        <v>-2.3231346532541927E-2</v>
      </c>
      <c r="J7" s="1"/>
      <c r="K7" s="17">
        <v>50978.249999999956</v>
      </c>
      <c r="L7" s="145">
        <v>48863.37400000004</v>
      </c>
      <c r="M7" s="243">
        <f>K7/K15</f>
        <v>0.35686730204574391</v>
      </c>
      <c r="N7" s="244">
        <f>L7/L15</f>
        <v>0.35684665533000931</v>
      </c>
      <c r="O7" s="164">
        <f t="shared" ref="O7:O18" si="1">(L7-K7)/K7</f>
        <v>-4.1485849357322357E-2</v>
      </c>
      <c r="P7" s="1"/>
      <c r="Q7" s="187">
        <f t="shared" ref="Q7:Q18" si="2">(K7/E7)*10</f>
        <v>1.3800476270839281</v>
      </c>
      <c r="R7" s="188">
        <f t="shared" ref="R7:R18" si="3">(L7/F7)*10</f>
        <v>1.354256378339914</v>
      </c>
      <c r="S7" s="55">
        <f>(R7-Q7)/Q7</f>
        <v>-1.8688665693742515E-2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175334.66999999978</v>
      </c>
      <c r="F8" s="181">
        <v>147518.73000000004</v>
      </c>
      <c r="G8" s="245">
        <f>E8/E7</f>
        <v>0.47465378917291889</v>
      </c>
      <c r="H8" s="246">
        <f>F8/F7</f>
        <v>0.40885056571636563</v>
      </c>
      <c r="I8" s="206">
        <f t="shared" si="0"/>
        <v>-0.15864483618670383</v>
      </c>
      <c r="K8" s="180">
        <v>34960.38999999997</v>
      </c>
      <c r="L8" s="181">
        <v>32087.268000000025</v>
      </c>
      <c r="M8" s="250">
        <f>K8/K7</f>
        <v>0.68579031253524791</v>
      </c>
      <c r="N8" s="246">
        <f>L8/L7</f>
        <v>0.65667319657459589</v>
      </c>
      <c r="O8" s="207">
        <f t="shared" si="1"/>
        <v>-8.2182206777440051E-2</v>
      </c>
      <c r="Q8" s="189">
        <f t="shared" si="2"/>
        <v>1.9939233923330746</v>
      </c>
      <c r="R8" s="190">
        <f t="shared" si="3"/>
        <v>2.1751317951286602</v>
      </c>
      <c r="S8" s="182">
        <f t="shared" ref="S8:S18" si="4">(R8-Q8)/Q8</f>
        <v>9.0880323432865201E-2</v>
      </c>
    </row>
    <row r="9" spans="1:19" ht="24" customHeight="1" x14ac:dyDescent="0.25">
      <c r="A9" s="8"/>
      <c r="B9" t="s">
        <v>37</v>
      </c>
      <c r="E9" s="19">
        <v>99348.390000000014</v>
      </c>
      <c r="F9" s="140">
        <v>86084.389999999956</v>
      </c>
      <c r="G9" s="247">
        <f>E9/E7</f>
        <v>0.26894903193834391</v>
      </c>
      <c r="H9" s="215">
        <f>F9/F7</f>
        <v>0.23858429062430392</v>
      </c>
      <c r="I9" s="182">
        <f t="shared" si="0"/>
        <v>-0.13350996427823397</v>
      </c>
      <c r="K9" s="19">
        <v>10828.761999999992</v>
      </c>
      <c r="L9" s="140">
        <v>9813.8410000000113</v>
      </c>
      <c r="M9" s="247">
        <f>K9/K7</f>
        <v>0.21241925723225102</v>
      </c>
      <c r="N9" s="215">
        <f>L9/L7</f>
        <v>0.20084247559327367</v>
      </c>
      <c r="O9" s="182">
        <f t="shared" si="1"/>
        <v>-9.3724564266901525E-2</v>
      </c>
      <c r="Q9" s="189">
        <f t="shared" si="2"/>
        <v>1.0899786096181316</v>
      </c>
      <c r="R9" s="190">
        <f t="shared" si="3"/>
        <v>1.1400256190466143</v>
      </c>
      <c r="S9" s="182">
        <f t="shared" si="4"/>
        <v>4.5915588605923492E-2</v>
      </c>
    </row>
    <row r="10" spans="1:19" ht="24" customHeight="1" thickBot="1" x14ac:dyDescent="0.3">
      <c r="A10" s="8"/>
      <c r="B10" t="s">
        <v>36</v>
      </c>
      <c r="E10" s="19">
        <v>94711.799999999959</v>
      </c>
      <c r="F10" s="140">
        <v>127210.19999999994</v>
      </c>
      <c r="G10" s="247">
        <f>E10/E7</f>
        <v>0.25639717888873714</v>
      </c>
      <c r="H10" s="215">
        <f>F10/F7</f>
        <v>0.35256514365933039</v>
      </c>
      <c r="I10" s="186">
        <f t="shared" si="0"/>
        <v>0.34312936719606207</v>
      </c>
      <c r="K10" s="19">
        <v>5189.0979999999981</v>
      </c>
      <c r="L10" s="140">
        <v>6962.2649999999967</v>
      </c>
      <c r="M10" s="247">
        <f>K10/K7</f>
        <v>0.10179043023250117</v>
      </c>
      <c r="N10" s="215">
        <f>L10/L7</f>
        <v>0.14248432783213028</v>
      </c>
      <c r="O10" s="209">
        <f t="shared" si="1"/>
        <v>0.34171006213411254</v>
      </c>
      <c r="Q10" s="189">
        <f t="shared" si="2"/>
        <v>0.54788294594760112</v>
      </c>
      <c r="R10" s="190">
        <f t="shared" si="3"/>
        <v>0.54730398977440486</v>
      </c>
      <c r="S10" s="182">
        <f t="shared" si="4"/>
        <v>-1.0567150839033877E-3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696903.93000000052</v>
      </c>
      <c r="F11" s="145">
        <v>682255.82000000007</v>
      </c>
      <c r="G11" s="243">
        <f>E11/E15</f>
        <v>0.65357284143593597</v>
      </c>
      <c r="H11" s="244">
        <f>F11/F15</f>
        <v>0.65408494397600536</v>
      </c>
      <c r="I11" s="164">
        <f t="shared" si="0"/>
        <v>-2.1018836843121894E-2</v>
      </c>
      <c r="J11" s="1"/>
      <c r="K11" s="17">
        <v>91871.066000000166</v>
      </c>
      <c r="L11" s="145">
        <v>88067.639000000025</v>
      </c>
      <c r="M11" s="243">
        <f>K11/K15</f>
        <v>0.64313269795425621</v>
      </c>
      <c r="N11" s="244">
        <f>L11/L15</f>
        <v>0.64315334466999086</v>
      </c>
      <c r="O11" s="164">
        <f t="shared" si="1"/>
        <v>-4.1399617590157652E-2</v>
      </c>
      <c r="Q11" s="191">
        <f t="shared" si="2"/>
        <v>1.3182744714899239</v>
      </c>
      <c r="R11" s="192">
        <f t="shared" si="3"/>
        <v>1.2908301610384212</v>
      </c>
      <c r="S11" s="57">
        <f t="shared" si="4"/>
        <v>-2.0818358426136389E-2</v>
      </c>
    </row>
    <row r="12" spans="1:19" s="3" customFormat="1" ht="24" customHeight="1" x14ac:dyDescent="0.25">
      <c r="A12" s="46"/>
      <c r="B12" s="3" t="s">
        <v>33</v>
      </c>
      <c r="E12" s="31">
        <v>354046.32000000059</v>
      </c>
      <c r="F12" s="141">
        <v>318167.35000000021</v>
      </c>
      <c r="G12" s="247">
        <f>E12/E11</f>
        <v>0.50802744074064887</v>
      </c>
      <c r="H12" s="215">
        <f>F12/F11</f>
        <v>0.46634611339775772</v>
      </c>
      <c r="I12" s="206">
        <f t="shared" si="0"/>
        <v>-0.10133976254858494</v>
      </c>
      <c r="K12" s="31">
        <v>58292.833000000152</v>
      </c>
      <c r="L12" s="141">
        <v>53817.730000000018</v>
      </c>
      <c r="M12" s="247">
        <f>K12/K11</f>
        <v>0.63450698395074734</v>
      </c>
      <c r="N12" s="215">
        <f>L12/L11</f>
        <v>0.6110954104265246</v>
      </c>
      <c r="O12" s="206">
        <f t="shared" si="1"/>
        <v>-7.6769351731457658E-2</v>
      </c>
      <c r="Q12" s="189">
        <f t="shared" si="2"/>
        <v>1.6464747607036292</v>
      </c>
      <c r="R12" s="190">
        <f t="shared" si="3"/>
        <v>1.6914912859537592</v>
      </c>
      <c r="S12" s="182">
        <f t="shared" si="4"/>
        <v>2.7341157195080214E-2</v>
      </c>
    </row>
    <row r="13" spans="1:19" ht="24" customHeight="1" x14ac:dyDescent="0.25">
      <c r="A13" s="8"/>
      <c r="B13" s="3" t="s">
        <v>37</v>
      </c>
      <c r="D13" s="3"/>
      <c r="E13" s="19">
        <v>87723.750000000015</v>
      </c>
      <c r="F13" s="140">
        <v>82797.759999999922</v>
      </c>
      <c r="G13" s="247">
        <f>E13/E11</f>
        <v>0.12587638872979229</v>
      </c>
      <c r="H13" s="215">
        <f>F13/F11</f>
        <v>0.12135881816295817</v>
      </c>
      <c r="I13" s="182">
        <f t="shared" si="0"/>
        <v>-5.6153436213113229E-2</v>
      </c>
      <c r="K13" s="19">
        <v>7382.6990000000033</v>
      </c>
      <c r="L13" s="140">
        <v>7531.6750000000065</v>
      </c>
      <c r="M13" s="247">
        <f>K13/K11</f>
        <v>8.0359348393758592E-2</v>
      </c>
      <c r="N13" s="215">
        <f>L13/L11</f>
        <v>8.5521481960019435E-2</v>
      </c>
      <c r="O13" s="182">
        <f t="shared" si="1"/>
        <v>2.0179070012200581E-2</v>
      </c>
      <c r="Q13" s="189">
        <f t="shared" si="2"/>
        <v>0.84158497556249046</v>
      </c>
      <c r="R13" s="190">
        <f t="shared" si="3"/>
        <v>0.90964719335402466</v>
      </c>
      <c r="S13" s="182">
        <f t="shared" si="4"/>
        <v>8.0873850850347512E-2</v>
      </c>
    </row>
    <row r="14" spans="1:19" ht="24" customHeight="1" thickBot="1" x14ac:dyDescent="0.3">
      <c r="A14" s="8"/>
      <c r="B14" t="s">
        <v>36</v>
      </c>
      <c r="E14" s="19">
        <v>255133.8599999999</v>
      </c>
      <c r="F14" s="140">
        <v>281290.70999999996</v>
      </c>
      <c r="G14" s="247">
        <f>E14/E11</f>
        <v>0.36609617052955878</v>
      </c>
      <c r="H14" s="215">
        <f>F14/F11</f>
        <v>0.41229506843928415</v>
      </c>
      <c r="I14" s="186">
        <f t="shared" si="0"/>
        <v>0.10252206429989369</v>
      </c>
      <c r="K14" s="19">
        <v>26195.534000000007</v>
      </c>
      <c r="L14" s="140">
        <v>26718.233999999989</v>
      </c>
      <c r="M14" s="247">
        <f>K14/K11</f>
        <v>0.28513366765549403</v>
      </c>
      <c r="N14" s="215">
        <f>L14/L11</f>
        <v>0.30338310761345588</v>
      </c>
      <c r="O14" s="209">
        <f t="shared" si="1"/>
        <v>1.9953782961629352E-2</v>
      </c>
      <c r="Q14" s="189">
        <f t="shared" si="2"/>
        <v>1.0267368666785357</v>
      </c>
      <c r="R14" s="190">
        <f t="shared" si="3"/>
        <v>0.94984416655637127</v>
      </c>
      <c r="S14" s="182">
        <f t="shared" si="4"/>
        <v>-7.4890366380735998E-2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1066298.7900000003</v>
      </c>
      <c r="F15" s="145">
        <v>1043069.14</v>
      </c>
      <c r="G15" s="243">
        <f>G7+G11</f>
        <v>1</v>
      </c>
      <c r="H15" s="244">
        <f>H7+H11</f>
        <v>1</v>
      </c>
      <c r="I15" s="164">
        <f t="shared" si="0"/>
        <v>-2.1785310288123135E-2</v>
      </c>
      <c r="J15" s="1"/>
      <c r="K15" s="17">
        <v>142849.31600000011</v>
      </c>
      <c r="L15" s="145">
        <v>136931.01300000004</v>
      </c>
      <c r="M15" s="243">
        <f>M7+M11</f>
        <v>1</v>
      </c>
      <c r="N15" s="244">
        <f>N7+N11</f>
        <v>1.0000000000000002</v>
      </c>
      <c r="O15" s="164">
        <f t="shared" si="1"/>
        <v>-4.1430390888256466E-2</v>
      </c>
      <c r="Q15" s="191">
        <f t="shared" si="2"/>
        <v>1.3396743702578906</v>
      </c>
      <c r="R15" s="192">
        <f t="shared" si="3"/>
        <v>1.312770244549657</v>
      </c>
      <c r="S15" s="57">
        <f t="shared" si="4"/>
        <v>-2.0082585966808134E-2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529380.99000000034</v>
      </c>
      <c r="F16" s="181">
        <f t="shared" ref="F16:F17" si="5">F8+F12</f>
        <v>465686.08000000025</v>
      </c>
      <c r="G16" s="245">
        <f>E16/E15</f>
        <v>0.49646590145713304</v>
      </c>
      <c r="H16" s="246">
        <f>F16/F15</f>
        <v>0.44645753780041869</v>
      </c>
      <c r="I16" s="207">
        <f t="shared" si="0"/>
        <v>-0.12031960195623959</v>
      </c>
      <c r="J16" s="3"/>
      <c r="K16" s="180">
        <f t="shared" ref="K16:L18" si="6">K8+K12</f>
        <v>93253.223000000115</v>
      </c>
      <c r="L16" s="181">
        <f t="shared" si="6"/>
        <v>85904.998000000051</v>
      </c>
      <c r="M16" s="250">
        <f>K16/K15</f>
        <v>0.65280832706262337</v>
      </c>
      <c r="N16" s="246">
        <f>L16/L15</f>
        <v>0.62735969097081046</v>
      </c>
      <c r="O16" s="207">
        <f t="shared" si="1"/>
        <v>-7.8798616965764873E-2</v>
      </c>
      <c r="P16" s="3"/>
      <c r="Q16" s="189">
        <f t="shared" si="2"/>
        <v>1.7615521668052354</v>
      </c>
      <c r="R16" s="190">
        <f t="shared" si="3"/>
        <v>1.8446975696589429</v>
      </c>
      <c r="S16" s="182">
        <f t="shared" si="4"/>
        <v>4.7200079804903351E-2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187072.14</v>
      </c>
      <c r="F17" s="140">
        <f t="shared" si="5"/>
        <v>168882.14999999988</v>
      </c>
      <c r="G17" s="248">
        <f>E17/E15</f>
        <v>0.17544063798478096</v>
      </c>
      <c r="H17" s="215">
        <f>F17/F15</f>
        <v>0.16190887403686383</v>
      </c>
      <c r="I17" s="182">
        <f t="shared" si="0"/>
        <v>-9.7235162862840688E-2</v>
      </c>
      <c r="K17" s="19">
        <f t="shared" si="6"/>
        <v>18211.460999999996</v>
      </c>
      <c r="L17" s="140">
        <f t="shared" si="6"/>
        <v>17345.516000000018</v>
      </c>
      <c r="M17" s="247">
        <f>K17/K15</f>
        <v>0.12748721176935829</v>
      </c>
      <c r="N17" s="215">
        <f>L17/L15</f>
        <v>0.12667339282737952</v>
      </c>
      <c r="O17" s="182">
        <f t="shared" si="1"/>
        <v>-4.7549452512348024E-2</v>
      </c>
      <c r="Q17" s="189">
        <f t="shared" si="2"/>
        <v>0.97349936767708933</v>
      </c>
      <c r="R17" s="190">
        <f t="shared" si="3"/>
        <v>1.0270781133470903</v>
      </c>
      <c r="S17" s="182">
        <f t="shared" si="4"/>
        <v>5.5037268075322575E-2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349845.65999999986</v>
      </c>
      <c r="F18" s="142">
        <f>F10+F14</f>
        <v>408500.90999999992</v>
      </c>
      <c r="G18" s="249">
        <f>E18/E15</f>
        <v>0.32809346055808597</v>
      </c>
      <c r="H18" s="221">
        <f>F18/F15</f>
        <v>0.39163358816271748</v>
      </c>
      <c r="I18" s="208">
        <f t="shared" si="0"/>
        <v>0.16766036200077508</v>
      </c>
      <c r="K18" s="21">
        <f t="shared" si="6"/>
        <v>31384.632000000005</v>
      </c>
      <c r="L18" s="142">
        <f t="shared" si="6"/>
        <v>33680.498999999989</v>
      </c>
      <c r="M18" s="249">
        <f>K18/K15</f>
        <v>0.21970446116801834</v>
      </c>
      <c r="N18" s="221">
        <f>L18/L15</f>
        <v>0.24596691620181019</v>
      </c>
      <c r="O18" s="186">
        <f t="shared" si="1"/>
        <v>7.3152586272159675E-2</v>
      </c>
      <c r="Q18" s="193">
        <f t="shared" si="2"/>
        <v>0.89709936661783996</v>
      </c>
      <c r="R18" s="194">
        <f t="shared" si="3"/>
        <v>0.82449018289824605</v>
      </c>
      <c r="S18" s="186">
        <f t="shared" si="4"/>
        <v>-8.0937727103005605E-2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E93" sqref="E93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170</v>
      </c>
      <c r="B7" s="39">
        <v>282098.71000000002</v>
      </c>
      <c r="C7" s="147">
        <v>293217.30000000005</v>
      </c>
      <c r="D7" s="247">
        <f>B7/$B$33</f>
        <v>0.26455878281546213</v>
      </c>
      <c r="E7" s="246">
        <f>C7/$C$33</f>
        <v>0.281110128519381</v>
      </c>
      <c r="F7" s="52">
        <f>(C7-B7)/B7</f>
        <v>3.941382787606517E-2</v>
      </c>
      <c r="H7" s="39">
        <v>31113.246999999996</v>
      </c>
      <c r="I7" s="147">
        <v>29213.501000000007</v>
      </c>
      <c r="J7" s="247">
        <f>H7/$H$33</f>
        <v>0.21780466208182617</v>
      </c>
      <c r="K7" s="246">
        <f>I7/$I$33</f>
        <v>0.21334466429456711</v>
      </c>
      <c r="L7" s="52">
        <f>(I7-H7)/H7</f>
        <v>-6.1059072362328125E-2</v>
      </c>
      <c r="N7" s="27">
        <f t="shared" ref="N7:N33" si="0">(H7/B7)*10</f>
        <v>1.1029205698955515</v>
      </c>
      <c r="O7" s="151">
        <f t="shared" ref="O7:O33" si="1">(I7/C7)*10</f>
        <v>0.99630891492418772</v>
      </c>
      <c r="P7" s="61">
        <f>(O7-N7)/N7</f>
        <v>-9.6663039824762834E-2</v>
      </c>
    </row>
    <row r="8" spans="1:16" ht="20.100000000000001" customHeight="1" x14ac:dyDescent="0.25">
      <c r="A8" s="8" t="s">
        <v>163</v>
      </c>
      <c r="B8" s="19">
        <v>97708.739999999991</v>
      </c>
      <c r="C8" s="140">
        <v>80104.939999999988</v>
      </c>
      <c r="D8" s="247">
        <f t="shared" ref="D8:D32" si="2">B8/$B$33</f>
        <v>9.1633546728492499E-2</v>
      </c>
      <c r="E8" s="215">
        <f t="shared" ref="E8:E32" si="3">C8/$C$33</f>
        <v>7.6797344421482963E-2</v>
      </c>
      <c r="F8" s="52">
        <f t="shared" ref="F8:F33" si="4">(C8-B8)/B8</f>
        <v>-0.18016607316807079</v>
      </c>
      <c r="H8" s="19">
        <v>13215.285000000003</v>
      </c>
      <c r="I8" s="140">
        <v>11478.020000000002</v>
      </c>
      <c r="J8" s="247">
        <f t="shared" ref="J8:J32" si="5">H8/$H$33</f>
        <v>9.2512063550937884E-2</v>
      </c>
      <c r="K8" s="215">
        <f t="shared" ref="K8:K32" si="6">I8/$I$33</f>
        <v>8.3823377542675465E-2</v>
      </c>
      <c r="L8" s="52">
        <f t="shared" ref="L8:L33" si="7">(I8-H8)/H8</f>
        <v>-0.13145876157797587</v>
      </c>
      <c r="N8" s="27">
        <f t="shared" si="0"/>
        <v>1.3525182087088634</v>
      </c>
      <c r="O8" s="152">
        <f t="shared" si="1"/>
        <v>1.4328729289354694</v>
      </c>
      <c r="P8" s="52">
        <f t="shared" ref="P8:P71" si="8">(O8-N8)/N8</f>
        <v>5.9411192920880464E-2</v>
      </c>
    </row>
    <row r="9" spans="1:16" ht="20.100000000000001" customHeight="1" x14ac:dyDescent="0.25">
      <c r="A9" s="8" t="s">
        <v>166</v>
      </c>
      <c r="B9" s="19">
        <v>52545.200000000004</v>
      </c>
      <c r="C9" s="140">
        <v>56826.76999999999</v>
      </c>
      <c r="D9" s="247">
        <f t="shared" si="2"/>
        <v>4.9278120253704885E-2</v>
      </c>
      <c r="E9" s="215">
        <f t="shared" si="3"/>
        <v>5.4480348253808007E-2</v>
      </c>
      <c r="F9" s="52">
        <f t="shared" si="4"/>
        <v>8.1483560820017523E-2</v>
      </c>
      <c r="H9" s="19">
        <v>8769.5339999999997</v>
      </c>
      <c r="I9" s="140">
        <v>10349.158000000003</v>
      </c>
      <c r="J9" s="247">
        <f t="shared" si="5"/>
        <v>6.1390101440877753E-2</v>
      </c>
      <c r="K9" s="215">
        <f t="shared" si="6"/>
        <v>7.5579357614187825E-2</v>
      </c>
      <c r="L9" s="52">
        <f t="shared" si="7"/>
        <v>0.18012633282452675</v>
      </c>
      <c r="N9" s="27">
        <f t="shared" si="0"/>
        <v>1.6689505416289214</v>
      </c>
      <c r="O9" s="152">
        <f t="shared" si="1"/>
        <v>1.8211765335246055</v>
      </c>
      <c r="P9" s="52">
        <f t="shared" si="8"/>
        <v>9.1210606964487503E-2</v>
      </c>
    </row>
    <row r="10" spans="1:16" ht="20.100000000000001" customHeight="1" x14ac:dyDescent="0.25">
      <c r="A10" s="8" t="s">
        <v>164</v>
      </c>
      <c r="B10" s="19">
        <v>30273.650000000009</v>
      </c>
      <c r="C10" s="140">
        <v>26711.670000000002</v>
      </c>
      <c r="D10" s="247">
        <f t="shared" si="2"/>
        <v>2.839133860406989E-2</v>
      </c>
      <c r="E10" s="215">
        <f t="shared" si="3"/>
        <v>2.5608724269227268E-2</v>
      </c>
      <c r="F10" s="52">
        <f t="shared" si="4"/>
        <v>-0.1176594166874495</v>
      </c>
      <c r="H10" s="19">
        <v>8520.6239999999962</v>
      </c>
      <c r="I10" s="140">
        <v>7611.7429999999986</v>
      </c>
      <c r="J10" s="247">
        <f t="shared" si="5"/>
        <v>5.9647635974679772E-2</v>
      </c>
      <c r="K10" s="215">
        <f t="shared" si="6"/>
        <v>5.5588159564699917E-2</v>
      </c>
      <c r="L10" s="52">
        <f t="shared" si="7"/>
        <v>-0.10666836137822747</v>
      </c>
      <c r="N10" s="27">
        <f t="shared" si="0"/>
        <v>2.8145347521689636</v>
      </c>
      <c r="O10" s="152">
        <f t="shared" si="1"/>
        <v>2.8495945779503855</v>
      </c>
      <c r="P10" s="52">
        <f t="shared" si="8"/>
        <v>1.2456703813802164E-2</v>
      </c>
    </row>
    <row r="11" spans="1:16" ht="20.100000000000001" customHeight="1" x14ac:dyDescent="0.25">
      <c r="A11" s="8" t="s">
        <v>182</v>
      </c>
      <c r="B11" s="19">
        <v>93975.810000000027</v>
      </c>
      <c r="C11" s="140">
        <v>94554.04</v>
      </c>
      <c r="D11" s="247">
        <f t="shared" si="2"/>
        <v>8.8132717472182487E-2</v>
      </c>
      <c r="E11" s="215">
        <f t="shared" si="3"/>
        <v>9.0649829789806693E-2</v>
      </c>
      <c r="F11" s="52">
        <f t="shared" si="4"/>
        <v>6.1529663857110319E-3</v>
      </c>
      <c r="H11" s="19">
        <v>6110.0649999999996</v>
      </c>
      <c r="I11" s="140">
        <v>6642.8470000000016</v>
      </c>
      <c r="J11" s="247">
        <f t="shared" si="5"/>
        <v>4.2772798436080728E-2</v>
      </c>
      <c r="K11" s="215">
        <f t="shared" si="6"/>
        <v>4.8512362937094475E-2</v>
      </c>
      <c r="L11" s="52">
        <f t="shared" si="7"/>
        <v>8.719743570649445E-2</v>
      </c>
      <c r="N11" s="27">
        <f t="shared" si="0"/>
        <v>0.65017423100689409</v>
      </c>
      <c r="O11" s="152">
        <f t="shared" si="1"/>
        <v>0.7025450208156101</v>
      </c>
      <c r="P11" s="52">
        <f t="shared" si="8"/>
        <v>8.0548854924028357E-2</v>
      </c>
    </row>
    <row r="12" spans="1:16" ht="20.100000000000001" customHeight="1" x14ac:dyDescent="0.25">
      <c r="A12" s="8" t="s">
        <v>165</v>
      </c>
      <c r="B12" s="19">
        <v>40449.629999999983</v>
      </c>
      <c r="C12" s="140">
        <v>31205.250000000004</v>
      </c>
      <c r="D12" s="247">
        <f t="shared" si="2"/>
        <v>3.7934611179667559E-2</v>
      </c>
      <c r="E12" s="215">
        <f t="shared" si="3"/>
        <v>2.9916760839075365E-2</v>
      </c>
      <c r="F12" s="52">
        <f t="shared" si="4"/>
        <v>-0.22854053300363891</v>
      </c>
      <c r="H12" s="19">
        <v>7250.6560000000009</v>
      </c>
      <c r="I12" s="140">
        <v>6333.6329999999998</v>
      </c>
      <c r="J12" s="247">
        <f t="shared" si="5"/>
        <v>5.0757372894946189E-2</v>
      </c>
      <c r="K12" s="215">
        <f t="shared" si="6"/>
        <v>4.625418932670862E-2</v>
      </c>
      <c r="L12" s="52">
        <f t="shared" si="7"/>
        <v>-0.1264744872739792</v>
      </c>
      <c r="N12" s="27">
        <f t="shared" si="0"/>
        <v>1.7925147893812634</v>
      </c>
      <c r="O12" s="152">
        <f t="shared" si="1"/>
        <v>2.0296690460739777</v>
      </c>
      <c r="P12" s="52">
        <f t="shared" si="8"/>
        <v>0.13230253836542943</v>
      </c>
    </row>
    <row r="13" spans="1:16" ht="20.100000000000001" customHeight="1" x14ac:dyDescent="0.25">
      <c r="A13" s="8" t="s">
        <v>173</v>
      </c>
      <c r="B13" s="19">
        <v>30664.910000000022</v>
      </c>
      <c r="C13" s="140">
        <v>32362.489999999998</v>
      </c>
      <c r="D13" s="247">
        <f t="shared" si="2"/>
        <v>2.8758271403459088E-2</v>
      </c>
      <c r="E13" s="215">
        <f t="shared" si="3"/>
        <v>3.1026217495035868E-2</v>
      </c>
      <c r="F13" s="52">
        <f t="shared" si="4"/>
        <v>5.5359040675481357E-2</v>
      </c>
      <c r="H13" s="19">
        <v>6005.7920000000022</v>
      </c>
      <c r="I13" s="140">
        <v>6194.1570000000002</v>
      </c>
      <c r="J13" s="247">
        <f t="shared" si="5"/>
        <v>4.2042847443525759E-2</v>
      </c>
      <c r="K13" s="215">
        <f t="shared" si="6"/>
        <v>4.5235603420241986E-2</v>
      </c>
      <c r="L13" s="52">
        <f t="shared" si="7"/>
        <v>3.13638900581302E-2</v>
      </c>
      <c r="N13" s="27">
        <f t="shared" si="0"/>
        <v>1.9585226240677041</v>
      </c>
      <c r="O13" s="152">
        <f t="shared" si="1"/>
        <v>1.9139927119328581</v>
      </c>
      <c r="P13" s="52">
        <f t="shared" si="8"/>
        <v>-2.2736480849202875E-2</v>
      </c>
    </row>
    <row r="14" spans="1:16" ht="20.100000000000001" customHeight="1" x14ac:dyDescent="0.25">
      <c r="A14" s="8" t="s">
        <v>169</v>
      </c>
      <c r="B14" s="19">
        <v>61821.180000000015</v>
      </c>
      <c r="C14" s="140">
        <v>60017.110000000008</v>
      </c>
      <c r="D14" s="247">
        <f t="shared" si="2"/>
        <v>5.7977351732716516E-2</v>
      </c>
      <c r="E14" s="215">
        <f t="shared" si="3"/>
        <v>5.7538956621801737E-2</v>
      </c>
      <c r="F14" s="52">
        <f t="shared" si="4"/>
        <v>-2.9182069963724511E-2</v>
      </c>
      <c r="H14" s="19">
        <v>5450.6969999999992</v>
      </c>
      <c r="I14" s="140">
        <v>5912.567</v>
      </c>
      <c r="J14" s="247">
        <f t="shared" si="5"/>
        <v>3.8156969544047382E-2</v>
      </c>
      <c r="K14" s="215">
        <f t="shared" si="6"/>
        <v>4.3179166431785612E-2</v>
      </c>
      <c r="L14" s="52">
        <f t="shared" si="7"/>
        <v>8.4735952117683463E-2</v>
      </c>
      <c r="N14" s="27">
        <f t="shared" si="0"/>
        <v>0.88168763520851556</v>
      </c>
      <c r="O14" s="152">
        <f t="shared" si="1"/>
        <v>0.98514690227503454</v>
      </c>
      <c r="P14" s="52">
        <f t="shared" si="8"/>
        <v>0.11734231368919139</v>
      </c>
    </row>
    <row r="15" spans="1:16" ht="20.100000000000001" customHeight="1" x14ac:dyDescent="0.25">
      <c r="A15" s="8" t="s">
        <v>176</v>
      </c>
      <c r="B15" s="19">
        <v>64485.280000000021</v>
      </c>
      <c r="C15" s="140">
        <v>53294.499999999978</v>
      </c>
      <c r="D15" s="247">
        <f t="shared" si="2"/>
        <v>6.047580716095536E-2</v>
      </c>
      <c r="E15" s="215">
        <f t="shared" si="3"/>
        <v>5.1093928442749258E-2</v>
      </c>
      <c r="F15" s="52">
        <f t="shared" si="4"/>
        <v>-0.17354006991983348</v>
      </c>
      <c r="H15" s="19">
        <v>5398.8320000000003</v>
      </c>
      <c r="I15" s="140">
        <v>5533.8949999999995</v>
      </c>
      <c r="J15" s="247">
        <f t="shared" si="5"/>
        <v>3.7793894651900202E-2</v>
      </c>
      <c r="K15" s="215">
        <f t="shared" si="6"/>
        <v>4.0413744693468374E-2</v>
      </c>
      <c r="L15" s="52">
        <f t="shared" si="7"/>
        <v>2.5017077767931876E-2</v>
      </c>
      <c r="N15" s="27">
        <f t="shared" si="0"/>
        <v>0.83721928477320695</v>
      </c>
      <c r="O15" s="152">
        <f t="shared" si="1"/>
        <v>1.0383613693720743</v>
      </c>
      <c r="P15" s="52">
        <f t="shared" si="8"/>
        <v>0.24025018087507918</v>
      </c>
    </row>
    <row r="16" spans="1:16" ht="20.100000000000001" customHeight="1" x14ac:dyDescent="0.25">
      <c r="A16" s="8" t="s">
        <v>172</v>
      </c>
      <c r="B16" s="19">
        <v>23793.130000000005</v>
      </c>
      <c r="C16" s="140">
        <v>24313.60999999999</v>
      </c>
      <c r="D16" s="247">
        <f t="shared" si="2"/>
        <v>2.2313755040461042E-2</v>
      </c>
      <c r="E16" s="215">
        <f t="shared" si="3"/>
        <v>2.3309682040828093E-2</v>
      </c>
      <c r="F16" s="52">
        <f t="shared" si="4"/>
        <v>2.1875221965331374E-2</v>
      </c>
      <c r="H16" s="19">
        <v>3215.4760000000001</v>
      </c>
      <c r="I16" s="140">
        <v>3499.9619999999995</v>
      </c>
      <c r="J16" s="247">
        <f t="shared" si="5"/>
        <v>2.2509565254061146E-2</v>
      </c>
      <c r="K16" s="215">
        <f t="shared" si="6"/>
        <v>2.5560038762000536E-2</v>
      </c>
      <c r="L16" s="52">
        <f t="shared" si="7"/>
        <v>8.8473992653031588E-2</v>
      </c>
      <c r="N16" s="27">
        <f t="shared" si="0"/>
        <v>1.3514304339109648</v>
      </c>
      <c r="O16" s="152">
        <f t="shared" si="1"/>
        <v>1.4395073376598544</v>
      </c>
      <c r="P16" s="52">
        <f t="shared" si="8"/>
        <v>6.5173094773365331E-2</v>
      </c>
    </row>
    <row r="17" spans="1:16" ht="20.100000000000001" customHeight="1" x14ac:dyDescent="0.25">
      <c r="A17" s="8" t="s">
        <v>171</v>
      </c>
      <c r="B17" s="19">
        <v>22614.619999999992</v>
      </c>
      <c r="C17" s="140">
        <v>14982.899999999994</v>
      </c>
      <c r="D17" s="247">
        <f t="shared" si="2"/>
        <v>2.1208520737419197E-2</v>
      </c>
      <c r="E17" s="215">
        <f t="shared" si="3"/>
        <v>1.4364244349132985E-2</v>
      </c>
      <c r="F17" s="52">
        <f t="shared" si="4"/>
        <v>-0.33746841644918202</v>
      </c>
      <c r="H17" s="19">
        <v>4996.5689999999977</v>
      </c>
      <c r="I17" s="140">
        <v>3252.9169999999986</v>
      </c>
      <c r="J17" s="247">
        <f t="shared" si="5"/>
        <v>3.4977899369150633E-2</v>
      </c>
      <c r="K17" s="215">
        <f t="shared" si="6"/>
        <v>2.3755882095168598E-2</v>
      </c>
      <c r="L17" s="52">
        <f t="shared" si="7"/>
        <v>-0.348969863120073</v>
      </c>
      <c r="N17" s="27">
        <f t="shared" si="0"/>
        <v>2.209441945078007</v>
      </c>
      <c r="O17" s="152">
        <f t="shared" si="1"/>
        <v>2.1710863717971822</v>
      </c>
      <c r="P17" s="52">
        <f t="shared" si="8"/>
        <v>-1.7359846619310261E-2</v>
      </c>
    </row>
    <row r="18" spans="1:16" ht="20.100000000000001" customHeight="1" x14ac:dyDescent="0.25">
      <c r="A18" s="8" t="s">
        <v>174</v>
      </c>
      <c r="B18" s="19">
        <v>21335.57</v>
      </c>
      <c r="C18" s="140">
        <v>18519.490000000002</v>
      </c>
      <c r="D18" s="247">
        <f t="shared" si="2"/>
        <v>2.00089976656543E-2</v>
      </c>
      <c r="E18" s="215">
        <f t="shared" si="3"/>
        <v>1.7754805784015441E-2</v>
      </c>
      <c r="F18" s="52">
        <f t="shared" si="4"/>
        <v>-0.13198991168269694</v>
      </c>
      <c r="H18" s="19">
        <v>3606.9159999999988</v>
      </c>
      <c r="I18" s="140">
        <v>3200.5480000000007</v>
      </c>
      <c r="J18" s="247">
        <f t="shared" si="5"/>
        <v>2.5249795385789593E-2</v>
      </c>
      <c r="K18" s="215">
        <f t="shared" si="6"/>
        <v>2.3373434037181923E-2</v>
      </c>
      <c r="L18" s="52">
        <f t="shared" si="7"/>
        <v>-0.11266356078156471</v>
      </c>
      <c r="N18" s="27">
        <f t="shared" si="0"/>
        <v>1.6905646298645871</v>
      </c>
      <c r="O18" s="152">
        <f t="shared" si="1"/>
        <v>1.728205258352147</v>
      </c>
      <c r="P18" s="52">
        <f t="shared" si="8"/>
        <v>2.2265122446442569E-2</v>
      </c>
    </row>
    <row r="19" spans="1:16" ht="20.100000000000001" customHeight="1" x14ac:dyDescent="0.25">
      <c r="A19" s="8" t="s">
        <v>167</v>
      </c>
      <c r="B19" s="19">
        <v>12551.699999999999</v>
      </c>
      <c r="C19" s="140">
        <v>34748.19000000001</v>
      </c>
      <c r="D19" s="247">
        <f t="shared" si="2"/>
        <v>1.1771278480021534E-2</v>
      </c>
      <c r="E19" s="215">
        <f t="shared" si="3"/>
        <v>3.3313410077494984E-2</v>
      </c>
      <c r="F19" s="52">
        <f t="shared" si="4"/>
        <v>1.7684050766031705</v>
      </c>
      <c r="H19" s="19">
        <v>2000.3649999999998</v>
      </c>
      <c r="I19" s="140">
        <v>3020.1610000000005</v>
      </c>
      <c r="J19" s="247">
        <f t="shared" si="5"/>
        <v>1.4003322214017464E-2</v>
      </c>
      <c r="K19" s="215">
        <f t="shared" si="6"/>
        <v>2.2056077245262186E-2</v>
      </c>
      <c r="L19" s="52">
        <f t="shared" si="7"/>
        <v>0.50980496059469194</v>
      </c>
      <c r="N19" s="27">
        <f t="shared" si="0"/>
        <v>1.5937004549184572</v>
      </c>
      <c r="O19" s="152">
        <f t="shared" si="1"/>
        <v>0.86915635030198679</v>
      </c>
      <c r="P19" s="52">
        <f t="shared" si="8"/>
        <v>-0.45463004191307849</v>
      </c>
    </row>
    <row r="20" spans="1:16" ht="20.100000000000001" customHeight="1" x14ac:dyDescent="0.25">
      <c r="A20" s="8" t="s">
        <v>168</v>
      </c>
      <c r="B20" s="19">
        <v>10304.66</v>
      </c>
      <c r="C20" s="140">
        <v>13627.690000000002</v>
      </c>
      <c r="D20" s="247">
        <f t="shared" si="2"/>
        <v>9.6639516959406858E-3</v>
      </c>
      <c r="E20" s="215">
        <f t="shared" si="3"/>
        <v>1.3064992029195695E-2</v>
      </c>
      <c r="F20" s="52">
        <f t="shared" si="4"/>
        <v>0.32247837386192291</v>
      </c>
      <c r="H20" s="19">
        <v>2436.2299999999996</v>
      </c>
      <c r="I20" s="140">
        <v>2929.652</v>
      </c>
      <c r="J20" s="247">
        <f t="shared" si="5"/>
        <v>1.7054544384377732E-2</v>
      </c>
      <c r="K20" s="215">
        <f t="shared" si="6"/>
        <v>2.1395094769363899E-2</v>
      </c>
      <c r="L20" s="52">
        <f t="shared" si="7"/>
        <v>0.20253506442331001</v>
      </c>
      <c r="N20" s="27">
        <f t="shared" si="0"/>
        <v>2.3642022153084135</v>
      </c>
      <c r="O20" s="152">
        <f t="shared" si="1"/>
        <v>2.1497788693461617</v>
      </c>
      <c r="P20" s="52">
        <f t="shared" si="8"/>
        <v>-9.0695856967666341E-2</v>
      </c>
    </row>
    <row r="21" spans="1:16" ht="20.100000000000001" customHeight="1" x14ac:dyDescent="0.25">
      <c r="A21" s="8" t="s">
        <v>181</v>
      </c>
      <c r="B21" s="19">
        <v>19876.750000000011</v>
      </c>
      <c r="C21" s="140">
        <v>20450.900000000005</v>
      </c>
      <c r="D21" s="247">
        <f t="shared" si="2"/>
        <v>1.8640882073963541E-2</v>
      </c>
      <c r="E21" s="215">
        <f t="shared" si="3"/>
        <v>1.9606466355624342E-2</v>
      </c>
      <c r="F21" s="52">
        <f t="shared" si="4"/>
        <v>2.8885506936495848E-2</v>
      </c>
      <c r="H21" s="19">
        <v>2576.4730000000018</v>
      </c>
      <c r="I21" s="140">
        <v>2747.598</v>
      </c>
      <c r="J21" s="247">
        <f t="shared" si="5"/>
        <v>1.8036299172759094E-2</v>
      </c>
      <c r="K21" s="215">
        <f t="shared" si="6"/>
        <v>2.0065563963950227E-2</v>
      </c>
      <c r="L21" s="52">
        <f t="shared" si="7"/>
        <v>6.6418316823036005E-2</v>
      </c>
      <c r="N21" s="27">
        <f t="shared" si="0"/>
        <v>1.2962244833788223</v>
      </c>
      <c r="O21" s="152">
        <f t="shared" si="1"/>
        <v>1.3435095765956506</v>
      </c>
      <c r="P21" s="52">
        <f t="shared" si="8"/>
        <v>3.6479092798472612E-2</v>
      </c>
    </row>
    <row r="22" spans="1:16" ht="20.100000000000001" customHeight="1" x14ac:dyDescent="0.25">
      <c r="A22" s="8" t="s">
        <v>186</v>
      </c>
      <c r="B22" s="19">
        <v>14249.169999999998</v>
      </c>
      <c r="C22" s="140">
        <v>9111.31</v>
      </c>
      <c r="D22" s="247">
        <f t="shared" si="2"/>
        <v>1.3363205635823709E-2</v>
      </c>
      <c r="E22" s="215">
        <f t="shared" si="3"/>
        <v>8.7350968891669097E-3</v>
      </c>
      <c r="F22" s="52">
        <f t="shared" si="4"/>
        <v>-0.36057258071873655</v>
      </c>
      <c r="H22" s="19">
        <v>4052.0309999999995</v>
      </c>
      <c r="I22" s="140">
        <v>2701.16</v>
      </c>
      <c r="J22" s="247">
        <f t="shared" si="5"/>
        <v>2.8365771103867243E-2</v>
      </c>
      <c r="K22" s="215">
        <f t="shared" si="6"/>
        <v>1.9726429687626716E-2</v>
      </c>
      <c r="L22" s="52">
        <f t="shared" si="7"/>
        <v>-0.33338121055835945</v>
      </c>
      <c r="N22" s="27">
        <f t="shared" si="0"/>
        <v>2.8436961591447081</v>
      </c>
      <c r="O22" s="152">
        <f t="shared" si="1"/>
        <v>2.964623089325245</v>
      </c>
      <c r="P22" s="52">
        <f t="shared" si="8"/>
        <v>4.2524560787432303E-2</v>
      </c>
    </row>
    <row r="23" spans="1:16" ht="20.100000000000001" customHeight="1" x14ac:dyDescent="0.25">
      <c r="A23" s="8" t="s">
        <v>175</v>
      </c>
      <c r="B23" s="19">
        <v>9699.090000000002</v>
      </c>
      <c r="C23" s="140">
        <v>25773.84</v>
      </c>
      <c r="D23" s="247">
        <f t="shared" si="2"/>
        <v>9.0960339549855471E-3</v>
      </c>
      <c r="E23" s="215">
        <f t="shared" si="3"/>
        <v>2.4709618002887148E-2</v>
      </c>
      <c r="F23" s="52">
        <f t="shared" si="4"/>
        <v>1.6573462046439402</v>
      </c>
      <c r="H23" s="19">
        <v>1670.5839999999996</v>
      </c>
      <c r="I23" s="140">
        <v>2498.3029999999999</v>
      </c>
      <c r="J23" s="247">
        <f t="shared" si="5"/>
        <v>1.1694728730797703E-2</v>
      </c>
      <c r="K23" s="215">
        <f t="shared" si="6"/>
        <v>1.8244975665227859E-2</v>
      </c>
      <c r="L23" s="52">
        <f t="shared" si="7"/>
        <v>0.49546685470470236</v>
      </c>
      <c r="N23" s="27">
        <f t="shared" si="0"/>
        <v>1.7224131336032547</v>
      </c>
      <c r="O23" s="152">
        <f t="shared" si="1"/>
        <v>0.96931733882106808</v>
      </c>
      <c r="P23" s="52">
        <f t="shared" si="8"/>
        <v>-0.43723296118087818</v>
      </c>
    </row>
    <row r="24" spans="1:16" ht="20.100000000000001" customHeight="1" x14ac:dyDescent="0.25">
      <c r="A24" s="8" t="s">
        <v>188</v>
      </c>
      <c r="B24" s="19">
        <v>6924.0700000000006</v>
      </c>
      <c r="C24" s="140">
        <v>8257.9500000000007</v>
      </c>
      <c r="D24" s="247">
        <f t="shared" si="2"/>
        <v>6.4935551507096824E-3</v>
      </c>
      <c r="E24" s="215">
        <f t="shared" si="3"/>
        <v>7.9169727905093659E-3</v>
      </c>
      <c r="F24" s="52">
        <f t="shared" si="4"/>
        <v>0.19264392185520943</v>
      </c>
      <c r="H24" s="19">
        <v>1983.5260000000001</v>
      </c>
      <c r="I24" s="140">
        <v>2413.9460000000004</v>
      </c>
      <c r="J24" s="247">
        <f t="shared" si="5"/>
        <v>1.38854427556377E-2</v>
      </c>
      <c r="K24" s="215">
        <f t="shared" si="6"/>
        <v>1.7628920922391777E-2</v>
      </c>
      <c r="L24" s="52">
        <f t="shared" si="7"/>
        <v>0.21699740764678674</v>
      </c>
      <c r="N24" s="27">
        <f t="shared" si="0"/>
        <v>2.8646821883660909</v>
      </c>
      <c r="O24" s="152">
        <f t="shared" si="1"/>
        <v>2.9231782706361753</v>
      </c>
      <c r="P24" s="52">
        <f t="shared" si="8"/>
        <v>2.0419745864880184E-2</v>
      </c>
    </row>
    <row r="25" spans="1:16" ht="20.100000000000001" customHeight="1" x14ac:dyDescent="0.25">
      <c r="A25" s="8" t="s">
        <v>202</v>
      </c>
      <c r="B25" s="19">
        <v>27521.83</v>
      </c>
      <c r="C25" s="140">
        <v>18891.240000000002</v>
      </c>
      <c r="D25" s="247">
        <f t="shared" si="2"/>
        <v>2.5810617303617129E-2</v>
      </c>
      <c r="E25" s="215">
        <f t="shared" si="3"/>
        <v>1.8111205935974688E-2</v>
      </c>
      <c r="F25" s="52">
        <f t="shared" si="4"/>
        <v>-0.3135907023624519</v>
      </c>
      <c r="H25" s="19">
        <v>2490.6939999999995</v>
      </c>
      <c r="I25" s="140">
        <v>1837.3550000000007</v>
      </c>
      <c r="J25" s="247">
        <f t="shared" si="5"/>
        <v>1.7435813273337621E-2</v>
      </c>
      <c r="K25" s="215">
        <f t="shared" si="6"/>
        <v>1.3418107116464555E-2</v>
      </c>
      <c r="L25" s="52">
        <f t="shared" si="7"/>
        <v>-0.26231203030159422</v>
      </c>
      <c r="N25" s="27">
        <f t="shared" si="0"/>
        <v>0.90498851275514725</v>
      </c>
      <c r="O25" s="152">
        <f t="shared" si="1"/>
        <v>0.97259629330843322</v>
      </c>
      <c r="P25" s="52">
        <f t="shared" si="8"/>
        <v>7.470567813889796E-2</v>
      </c>
    </row>
    <row r="26" spans="1:16" ht="20.100000000000001" customHeight="1" x14ac:dyDescent="0.25">
      <c r="A26" s="8" t="s">
        <v>177</v>
      </c>
      <c r="B26" s="19">
        <v>6358.8600000000024</v>
      </c>
      <c r="C26" s="140">
        <v>6884.9800000000005</v>
      </c>
      <c r="D26" s="247">
        <f t="shared" si="2"/>
        <v>5.9634879638192249E-3</v>
      </c>
      <c r="E26" s="215">
        <f t="shared" si="3"/>
        <v>6.6006937948523761E-3</v>
      </c>
      <c r="F26" s="52">
        <f t="shared" si="4"/>
        <v>8.2738100854555352E-2</v>
      </c>
      <c r="H26" s="19">
        <v>1408.5329999999999</v>
      </c>
      <c r="I26" s="140">
        <v>1750.4089999999999</v>
      </c>
      <c r="J26" s="247">
        <f t="shared" si="5"/>
        <v>9.8602712245398523E-3</v>
      </c>
      <c r="K26" s="215">
        <f t="shared" si="6"/>
        <v>1.2783145042533205E-2</v>
      </c>
      <c r="L26" s="52">
        <f t="shared" si="7"/>
        <v>0.24271777800023145</v>
      </c>
      <c r="N26" s="27">
        <f t="shared" si="0"/>
        <v>2.2150715694322556</v>
      </c>
      <c r="O26" s="152">
        <f t="shared" si="1"/>
        <v>2.5423588739546084</v>
      </c>
      <c r="P26" s="52">
        <f t="shared" si="8"/>
        <v>0.14775473128673658</v>
      </c>
    </row>
    <row r="27" spans="1:16" ht="20.100000000000001" customHeight="1" x14ac:dyDescent="0.25">
      <c r="A27" s="8" t="s">
        <v>200</v>
      </c>
      <c r="B27" s="19">
        <v>10067.219999999998</v>
      </c>
      <c r="C27" s="140">
        <v>8491.1600000000017</v>
      </c>
      <c r="D27" s="247">
        <f t="shared" si="2"/>
        <v>9.4412748981924661E-3</v>
      </c>
      <c r="E27" s="215">
        <f t="shared" si="3"/>
        <v>8.1405533673443806E-3</v>
      </c>
      <c r="F27" s="52">
        <f t="shared" si="4"/>
        <v>-0.15655364638897296</v>
      </c>
      <c r="H27" s="19">
        <v>1919.2140000000002</v>
      </c>
      <c r="I27" s="140">
        <v>1618.9039999999993</v>
      </c>
      <c r="J27" s="247">
        <f t="shared" si="5"/>
        <v>1.3435234089605307E-2</v>
      </c>
      <c r="K27" s="215">
        <f t="shared" si="6"/>
        <v>1.1822770930643734E-2</v>
      </c>
      <c r="L27" s="52">
        <f t="shared" si="7"/>
        <v>-0.15647551549749056</v>
      </c>
      <c r="N27" s="27">
        <f t="shared" si="0"/>
        <v>1.9063991846805779</v>
      </c>
      <c r="O27" s="152">
        <f t="shared" si="1"/>
        <v>1.9065757799876564</v>
      </c>
      <c r="P27" s="52">
        <f t="shared" si="8"/>
        <v>9.2632911563096562E-5</v>
      </c>
    </row>
    <row r="28" spans="1:16" ht="20.100000000000001" customHeight="1" x14ac:dyDescent="0.25">
      <c r="A28" s="8" t="s">
        <v>203</v>
      </c>
      <c r="B28" s="19">
        <v>38238.17</v>
      </c>
      <c r="C28" s="140">
        <v>37306.85</v>
      </c>
      <c r="D28" s="247">
        <f t="shared" si="2"/>
        <v>3.5860652153605094E-2</v>
      </c>
      <c r="E28" s="215">
        <f t="shared" si="3"/>
        <v>3.5766421006377412E-2</v>
      </c>
      <c r="F28" s="52">
        <f t="shared" ref="F28:F29" si="9">(C28-B28)/B28</f>
        <v>-2.4355768071536891E-2</v>
      </c>
      <c r="H28" s="19">
        <v>1194.309</v>
      </c>
      <c r="I28" s="140">
        <v>1271.2290000000005</v>
      </c>
      <c r="J28" s="247">
        <f t="shared" si="5"/>
        <v>8.3606210617067304E-3</v>
      </c>
      <c r="K28" s="215">
        <f t="shared" si="6"/>
        <v>9.283718656196609E-3</v>
      </c>
      <c r="L28" s="52">
        <f t="shared" ref="L28" si="10">(I28-H28)/H28</f>
        <v>6.4405442812538904E-2</v>
      </c>
      <c r="N28" s="27">
        <f t="shared" si="0"/>
        <v>0.3123342461210879</v>
      </c>
      <c r="O28" s="152">
        <f t="shared" si="1"/>
        <v>0.34074948702450097</v>
      </c>
      <c r="P28" s="52">
        <f t="shared" ref="P28" si="11">(O28-N28)/N28</f>
        <v>9.0977026234890873E-2</v>
      </c>
    </row>
    <row r="29" spans="1:16" ht="20.100000000000001" customHeight="1" x14ac:dyDescent="0.25">
      <c r="A29" s="8" t="s">
        <v>183</v>
      </c>
      <c r="B29" s="19">
        <v>10649.33</v>
      </c>
      <c r="C29" s="140">
        <v>5501.31</v>
      </c>
      <c r="D29" s="247">
        <f t="shared" si="2"/>
        <v>9.9871913012299311E-3</v>
      </c>
      <c r="E29" s="215">
        <f t="shared" si="3"/>
        <v>5.274156610557957E-3</v>
      </c>
      <c r="F29" s="52">
        <f t="shared" si="9"/>
        <v>-0.48341257149510808</v>
      </c>
      <c r="H29" s="19">
        <v>1561.5700000000004</v>
      </c>
      <c r="I29" s="140">
        <v>1114.0390000000002</v>
      </c>
      <c r="J29" s="247">
        <f t="shared" si="5"/>
        <v>1.0931588919893749E-2</v>
      </c>
      <c r="K29" s="215">
        <f t="shared" si="6"/>
        <v>8.1357683375934721E-3</v>
      </c>
      <c r="L29" s="52">
        <f t="shared" ref="L29:L32" si="12">(I29-H29)/H29</f>
        <v>-0.286590418617161</v>
      </c>
      <c r="N29" s="27">
        <f t="shared" ref="N29:N30" si="13">(H29/B29)*10</f>
        <v>1.4663551603715919</v>
      </c>
      <c r="O29" s="152">
        <f t="shared" ref="O29:O30" si="14">(I29/C29)*10</f>
        <v>2.0250431260917856</v>
      </c>
      <c r="P29" s="52">
        <f t="shared" ref="P29:P30" si="15">(O29-N29)/N29</f>
        <v>0.3810045347940233</v>
      </c>
    </row>
    <row r="30" spans="1:16" ht="20.100000000000001" customHeight="1" x14ac:dyDescent="0.25">
      <c r="A30" s="8" t="s">
        <v>201</v>
      </c>
      <c r="B30" s="19">
        <v>5453.24</v>
      </c>
      <c r="C30" s="140">
        <v>2867.6699999999996</v>
      </c>
      <c r="D30" s="247">
        <f t="shared" si="2"/>
        <v>5.1141762994966929E-3</v>
      </c>
      <c r="E30" s="215">
        <f t="shared" si="3"/>
        <v>2.7492616644760491E-3</v>
      </c>
      <c r="F30" s="52">
        <f t="shared" si="4"/>
        <v>-0.47413464289119867</v>
      </c>
      <c r="H30" s="19">
        <v>1401.8119999999999</v>
      </c>
      <c r="I30" s="140">
        <v>727.73100000000011</v>
      </c>
      <c r="J30" s="247">
        <f t="shared" si="5"/>
        <v>9.8132216467875857E-3</v>
      </c>
      <c r="K30" s="215">
        <f t="shared" si="6"/>
        <v>5.3145812921138623E-3</v>
      </c>
      <c r="L30" s="52">
        <f t="shared" si="12"/>
        <v>-0.48086405309699148</v>
      </c>
      <c r="N30" s="27">
        <f t="shared" si="13"/>
        <v>2.5706038978662225</v>
      </c>
      <c r="O30" s="152">
        <f t="shared" si="14"/>
        <v>2.537708313718106</v>
      </c>
      <c r="P30" s="52">
        <f t="shared" si="15"/>
        <v>-1.2796831194188273E-2</v>
      </c>
    </row>
    <row r="31" spans="1:16" ht="20.100000000000001" customHeight="1" x14ac:dyDescent="0.25">
      <c r="A31" s="8" t="s">
        <v>184</v>
      </c>
      <c r="B31" s="19">
        <v>2798.7700000000009</v>
      </c>
      <c r="C31" s="140">
        <v>2343.1799999999998</v>
      </c>
      <c r="D31" s="247">
        <f t="shared" si="2"/>
        <v>2.6247521109913304E-3</v>
      </c>
      <c r="E31" s="215">
        <f t="shared" si="3"/>
        <v>2.2464282664905618E-3</v>
      </c>
      <c r="F31" s="52">
        <f t="shared" si="4"/>
        <v>-0.16278222219046257</v>
      </c>
      <c r="H31" s="19">
        <v>1191.8480000000002</v>
      </c>
      <c r="I31" s="140">
        <v>694.03999999999985</v>
      </c>
      <c r="J31" s="247">
        <f t="shared" si="5"/>
        <v>8.343393117822142E-3</v>
      </c>
      <c r="K31" s="215">
        <f t="shared" si="6"/>
        <v>5.0685376876602808E-3</v>
      </c>
      <c r="L31" s="52">
        <f t="shared" si="12"/>
        <v>-0.41767742195313518</v>
      </c>
      <c r="N31" s="27">
        <f t="shared" ref="N31:N32" si="16">(H31/B31)*10</f>
        <v>4.2584706853367722</v>
      </c>
      <c r="O31" s="152">
        <f t="shared" ref="O31:O32" si="17">(I31/C31)*10</f>
        <v>2.9619576814414597</v>
      </c>
      <c r="P31" s="52">
        <f t="shared" ref="P31:P32" si="18">(O31-N31)/N31</f>
        <v>-0.30445507312275427</v>
      </c>
    </row>
    <row r="32" spans="1:16" ht="20.100000000000001" customHeight="1" thickBot="1" x14ac:dyDescent="0.3">
      <c r="A32" s="8" t="s">
        <v>17</v>
      </c>
      <c r="B32" s="19">
        <f>B33-SUM(B7:B31)</f>
        <v>69839.499999999767</v>
      </c>
      <c r="C32" s="140">
        <f>C33-SUM(C7:C31)</f>
        <v>62702.799999999348</v>
      </c>
      <c r="D32" s="247">
        <f t="shared" si="2"/>
        <v>6.5497120183358529E-2</v>
      </c>
      <c r="E32" s="215">
        <f t="shared" si="3"/>
        <v>6.0113752382703396E-2</v>
      </c>
      <c r="F32" s="52">
        <f t="shared" si="4"/>
        <v>-0.10218715769729798</v>
      </c>
      <c r="H32" s="19">
        <f>H33-SUM(H7:H31)</f>
        <v>13308.433999999965</v>
      </c>
      <c r="I32" s="140">
        <f>I33-SUM(I7:I31)</f>
        <v>12383.538</v>
      </c>
      <c r="J32" s="247">
        <f t="shared" si="5"/>
        <v>9.3164142277026851E-2</v>
      </c>
      <c r="K32" s="215">
        <f t="shared" si="6"/>
        <v>9.0436327963191218E-2</v>
      </c>
      <c r="L32" s="52">
        <f t="shared" si="12"/>
        <v>-6.9496982139293534E-2</v>
      </c>
      <c r="N32" s="27">
        <f t="shared" si="16"/>
        <v>1.9055740662519074</v>
      </c>
      <c r="O32" s="152">
        <f t="shared" si="17"/>
        <v>1.9749577371345663</v>
      </c>
      <c r="P32" s="52">
        <f t="shared" si="18"/>
        <v>3.6410902158807393E-2</v>
      </c>
    </row>
    <row r="33" spans="1:16" ht="26.25" customHeight="1" thickBot="1" x14ac:dyDescent="0.3">
      <c r="A33" s="12" t="s">
        <v>18</v>
      </c>
      <c r="B33" s="17">
        <v>1066298.7899999998</v>
      </c>
      <c r="C33" s="145">
        <v>1043069.1399999994</v>
      </c>
      <c r="D33" s="243">
        <f>SUM(D7:D32)</f>
        <v>1.0000000000000004</v>
      </c>
      <c r="E33" s="244">
        <f>SUM(E7:E32)</f>
        <v>1.0000000000000002</v>
      </c>
      <c r="F33" s="57">
        <f t="shared" si="4"/>
        <v>-2.1785310288123253E-2</v>
      </c>
      <c r="G33" s="1"/>
      <c r="H33" s="17">
        <v>142849.31599999996</v>
      </c>
      <c r="I33" s="145">
        <v>136931.01300000001</v>
      </c>
      <c r="J33" s="243">
        <f>SUM(J7:J32)</f>
        <v>0.99999999999999989</v>
      </c>
      <c r="K33" s="244">
        <f>SUM(K7:K32)</f>
        <v>0.99999999999999989</v>
      </c>
      <c r="L33" s="57">
        <f t="shared" si="7"/>
        <v>-4.1430390888255689E-2</v>
      </c>
      <c r="N33" s="29">
        <f t="shared" si="0"/>
        <v>1.3396743702578897</v>
      </c>
      <c r="O33" s="146">
        <f t="shared" si="1"/>
        <v>1.3127702445496574</v>
      </c>
      <c r="P33" s="57">
        <f t="shared" si="8"/>
        <v>-2.0082585966807155E-2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L5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97708.739999999991</v>
      </c>
      <c r="C39" s="147">
        <v>80104.939999999988</v>
      </c>
      <c r="D39" s="247">
        <f t="shared" ref="D39:D61" si="19">B39/$B$62</f>
        <v>0.26451028582260183</v>
      </c>
      <c r="E39" s="246">
        <f t="shared" ref="E39:E61" si="20">C39/$C$62</f>
        <v>0.222012147445111</v>
      </c>
      <c r="F39" s="52">
        <f>(C39-B39)/B39</f>
        <v>-0.18016607316807079</v>
      </c>
      <c r="H39" s="39">
        <v>13215.285000000003</v>
      </c>
      <c r="I39" s="147">
        <v>11478.020000000002</v>
      </c>
      <c r="J39" s="247">
        <f t="shared" ref="J39:J61" si="21">H39/$H$62</f>
        <v>0.25923379088140541</v>
      </c>
      <c r="K39" s="246">
        <f t="shared" ref="K39:K61" si="22">I39/$I$62</f>
        <v>0.23490027520408238</v>
      </c>
      <c r="L39" s="52">
        <f>(I39-H39)/H39</f>
        <v>-0.13145876157797587</v>
      </c>
      <c r="N39" s="27">
        <f t="shared" ref="N39:N62" si="23">(H39/B39)*10</f>
        <v>1.3525182087088634</v>
      </c>
      <c r="O39" s="151">
        <f t="shared" ref="O39:O62" si="24">(I39/C39)*10</f>
        <v>1.4328729289354694</v>
      </c>
      <c r="P39" s="61">
        <f t="shared" si="8"/>
        <v>5.9411192920880464E-2</v>
      </c>
    </row>
    <row r="40" spans="1:16" ht="20.100000000000001" customHeight="1" x14ac:dyDescent="0.25">
      <c r="A40" s="38" t="s">
        <v>169</v>
      </c>
      <c r="B40" s="19">
        <v>61821.180000000015</v>
      </c>
      <c r="C40" s="140">
        <v>60017.110000000008</v>
      </c>
      <c r="D40" s="247">
        <f t="shared" si="19"/>
        <v>0.16735798651881625</v>
      </c>
      <c r="E40" s="215">
        <f t="shared" si="20"/>
        <v>0.1663383990369314</v>
      </c>
      <c r="F40" s="52">
        <f t="shared" ref="F40:F62" si="25">(C40-B40)/B40</f>
        <v>-2.9182069963724511E-2</v>
      </c>
      <c r="H40" s="19">
        <v>5450.6969999999992</v>
      </c>
      <c r="I40" s="140">
        <v>5912.567</v>
      </c>
      <c r="J40" s="247">
        <f t="shared" si="21"/>
        <v>0.10692201085757161</v>
      </c>
      <c r="K40" s="215">
        <f t="shared" si="22"/>
        <v>0.12100202085922271</v>
      </c>
      <c r="L40" s="52">
        <f t="shared" ref="L40:L62" si="26">(I40-H40)/H40</f>
        <v>8.4735952117683463E-2</v>
      </c>
      <c r="N40" s="27">
        <f t="shared" si="23"/>
        <v>0.88168763520851556</v>
      </c>
      <c r="O40" s="152">
        <f t="shared" si="24"/>
        <v>0.98514690227503454</v>
      </c>
      <c r="P40" s="52">
        <f t="shared" si="8"/>
        <v>0.11734231368919139</v>
      </c>
    </row>
    <row r="41" spans="1:16" ht="20.100000000000001" customHeight="1" x14ac:dyDescent="0.25">
      <c r="A41" s="38" t="s">
        <v>176</v>
      </c>
      <c r="B41" s="19">
        <v>64485.280000000021</v>
      </c>
      <c r="C41" s="140">
        <v>53294.499999999978</v>
      </c>
      <c r="D41" s="247">
        <f t="shared" si="19"/>
        <v>0.17457005222000119</v>
      </c>
      <c r="E41" s="215">
        <f t="shared" si="20"/>
        <v>0.1477065757993635</v>
      </c>
      <c r="F41" s="52">
        <f t="shared" si="25"/>
        <v>-0.17354006991983348</v>
      </c>
      <c r="H41" s="19">
        <v>5398.8320000000003</v>
      </c>
      <c r="I41" s="140">
        <v>5533.8949999999995</v>
      </c>
      <c r="J41" s="247">
        <f t="shared" si="21"/>
        <v>0.10590461618435315</v>
      </c>
      <c r="K41" s="215">
        <f t="shared" si="22"/>
        <v>0.11325241273760588</v>
      </c>
      <c r="L41" s="52">
        <f t="shared" si="26"/>
        <v>2.5017077767931876E-2</v>
      </c>
      <c r="N41" s="27">
        <f t="shared" si="23"/>
        <v>0.83721928477320695</v>
      </c>
      <c r="O41" s="152">
        <f t="shared" si="24"/>
        <v>1.0383613693720743</v>
      </c>
      <c r="P41" s="52">
        <f t="shared" si="8"/>
        <v>0.24025018087507918</v>
      </c>
    </row>
    <row r="42" spans="1:16" ht="20.100000000000001" customHeight="1" x14ac:dyDescent="0.25">
      <c r="A42" s="38" t="s">
        <v>172</v>
      </c>
      <c r="B42" s="19">
        <v>23793.130000000005</v>
      </c>
      <c r="C42" s="140">
        <v>24313.60999999999</v>
      </c>
      <c r="D42" s="247">
        <f t="shared" si="19"/>
        <v>6.4411101984472668E-2</v>
      </c>
      <c r="E42" s="215">
        <f t="shared" si="20"/>
        <v>6.7385566586067272E-2</v>
      </c>
      <c r="F42" s="52">
        <f t="shared" si="25"/>
        <v>2.1875221965331374E-2</v>
      </c>
      <c r="H42" s="19">
        <v>3215.4760000000001</v>
      </c>
      <c r="I42" s="140">
        <v>3499.9619999999995</v>
      </c>
      <c r="J42" s="247">
        <f t="shared" si="21"/>
        <v>6.3075448843379289E-2</v>
      </c>
      <c r="K42" s="215">
        <f t="shared" si="22"/>
        <v>7.1627513892102493E-2</v>
      </c>
      <c r="L42" s="52">
        <f t="shared" si="26"/>
        <v>8.8473992653031588E-2</v>
      </c>
      <c r="N42" s="27">
        <f t="shared" si="23"/>
        <v>1.3514304339109648</v>
      </c>
      <c r="O42" s="152">
        <f t="shared" si="24"/>
        <v>1.4395073376598544</v>
      </c>
      <c r="P42" s="52">
        <f t="shared" si="8"/>
        <v>6.5173094773365331E-2</v>
      </c>
    </row>
    <row r="43" spans="1:16" ht="20.100000000000001" customHeight="1" x14ac:dyDescent="0.25">
      <c r="A43" s="38" t="s">
        <v>171</v>
      </c>
      <c r="B43" s="19">
        <v>22614.619999999992</v>
      </c>
      <c r="C43" s="140">
        <v>14982.899999999994</v>
      </c>
      <c r="D43" s="247">
        <f t="shared" si="19"/>
        <v>6.1220721912589669E-2</v>
      </c>
      <c r="E43" s="215">
        <f t="shared" si="20"/>
        <v>4.1525351669389587E-2</v>
      </c>
      <c r="F43" s="52">
        <f t="shared" si="25"/>
        <v>-0.33746841644918202</v>
      </c>
      <c r="H43" s="19">
        <v>4996.5689999999977</v>
      </c>
      <c r="I43" s="140">
        <v>3252.9169999999986</v>
      </c>
      <c r="J43" s="247">
        <f t="shared" si="21"/>
        <v>9.8013741154315784E-2</v>
      </c>
      <c r="K43" s="215">
        <f t="shared" si="22"/>
        <v>6.6571682094650253E-2</v>
      </c>
      <c r="L43" s="52">
        <f t="shared" si="26"/>
        <v>-0.348969863120073</v>
      </c>
      <c r="N43" s="27">
        <f t="shared" si="23"/>
        <v>2.209441945078007</v>
      </c>
      <c r="O43" s="152">
        <f t="shared" si="24"/>
        <v>2.1710863717971822</v>
      </c>
      <c r="P43" s="52">
        <f t="shared" si="8"/>
        <v>-1.7359846619310261E-2</v>
      </c>
    </row>
    <row r="44" spans="1:16" ht="20.100000000000001" customHeight="1" x14ac:dyDescent="0.25">
      <c r="A44" s="38" t="s">
        <v>174</v>
      </c>
      <c r="B44" s="19">
        <v>21335.57</v>
      </c>
      <c r="C44" s="140">
        <v>18519.490000000002</v>
      </c>
      <c r="D44" s="247">
        <f t="shared" si="19"/>
        <v>5.7758166965290209E-2</v>
      </c>
      <c r="E44" s="215">
        <f t="shared" si="20"/>
        <v>5.1327068523966929E-2</v>
      </c>
      <c r="F44" s="52">
        <f t="shared" si="25"/>
        <v>-0.13198991168269694</v>
      </c>
      <c r="H44" s="19">
        <v>3606.9159999999988</v>
      </c>
      <c r="I44" s="140">
        <v>3200.5480000000007</v>
      </c>
      <c r="J44" s="247">
        <f t="shared" si="21"/>
        <v>7.0754017644779871E-2</v>
      </c>
      <c r="K44" s="215">
        <f t="shared" si="22"/>
        <v>6.5499938665717211E-2</v>
      </c>
      <c r="L44" s="52">
        <f t="shared" si="26"/>
        <v>-0.11266356078156471</v>
      </c>
      <c r="N44" s="27">
        <f t="shared" si="23"/>
        <v>1.6905646298645871</v>
      </c>
      <c r="O44" s="152">
        <f t="shared" si="24"/>
        <v>1.728205258352147</v>
      </c>
      <c r="P44" s="52">
        <f t="shared" si="8"/>
        <v>2.2265122446442569E-2</v>
      </c>
    </row>
    <row r="45" spans="1:16" ht="20.100000000000001" customHeight="1" x14ac:dyDescent="0.25">
      <c r="A45" s="38" t="s">
        <v>167</v>
      </c>
      <c r="B45" s="19">
        <v>12551.699999999999</v>
      </c>
      <c r="C45" s="140">
        <v>34748.19000000001</v>
      </c>
      <c r="D45" s="247">
        <f t="shared" si="19"/>
        <v>3.3979086769101226E-2</v>
      </c>
      <c r="E45" s="215">
        <f t="shared" si="20"/>
        <v>9.6305175208055011E-2</v>
      </c>
      <c r="F45" s="52">
        <f t="shared" si="25"/>
        <v>1.7684050766031705</v>
      </c>
      <c r="H45" s="19">
        <v>2000.3649999999998</v>
      </c>
      <c r="I45" s="140">
        <v>3020.1610000000005</v>
      </c>
      <c r="J45" s="247">
        <f t="shared" si="21"/>
        <v>3.9239577663022961E-2</v>
      </c>
      <c r="K45" s="215">
        <f t="shared" si="22"/>
        <v>6.1808277913841983E-2</v>
      </c>
      <c r="L45" s="52">
        <f t="shared" si="26"/>
        <v>0.50980496059469194</v>
      </c>
      <c r="N45" s="27">
        <f t="shared" si="23"/>
        <v>1.5937004549184572</v>
      </c>
      <c r="O45" s="152">
        <f t="shared" si="24"/>
        <v>0.86915635030198679</v>
      </c>
      <c r="P45" s="52">
        <f t="shared" si="8"/>
        <v>-0.45463004191307849</v>
      </c>
    </row>
    <row r="46" spans="1:16" ht="20.100000000000001" customHeight="1" x14ac:dyDescent="0.25">
      <c r="A46" s="38" t="s">
        <v>181</v>
      </c>
      <c r="B46" s="19">
        <v>19876.750000000011</v>
      </c>
      <c r="C46" s="140">
        <v>20450.900000000005</v>
      </c>
      <c r="D46" s="247">
        <f t="shared" si="19"/>
        <v>5.3808951212802505E-2</v>
      </c>
      <c r="E46" s="215">
        <f t="shared" si="20"/>
        <v>5.6680002833598302E-2</v>
      </c>
      <c r="F46" s="52">
        <f t="shared" si="25"/>
        <v>2.8885506936495848E-2</v>
      </c>
      <c r="H46" s="19">
        <v>2576.4730000000018</v>
      </c>
      <c r="I46" s="140">
        <v>2747.598</v>
      </c>
      <c r="J46" s="247">
        <f t="shared" si="21"/>
        <v>5.0540632524655162E-2</v>
      </c>
      <c r="K46" s="215">
        <f t="shared" si="22"/>
        <v>5.623021447516089E-2</v>
      </c>
      <c r="L46" s="52">
        <f t="shared" si="26"/>
        <v>6.6418316823036005E-2</v>
      </c>
      <c r="N46" s="27">
        <f t="shared" si="23"/>
        <v>1.2962244833788223</v>
      </c>
      <c r="O46" s="152">
        <f t="shared" si="24"/>
        <v>1.3435095765956506</v>
      </c>
      <c r="P46" s="52">
        <f t="shared" si="8"/>
        <v>3.6479092798472612E-2</v>
      </c>
    </row>
    <row r="47" spans="1:16" ht="20.100000000000001" customHeight="1" x14ac:dyDescent="0.25">
      <c r="A47" s="38" t="s">
        <v>186</v>
      </c>
      <c r="B47" s="19">
        <v>14249.169999999998</v>
      </c>
      <c r="C47" s="140">
        <v>9111.31</v>
      </c>
      <c r="D47" s="247">
        <f t="shared" si="19"/>
        <v>3.857435915594494E-2</v>
      </c>
      <c r="E47" s="215">
        <f t="shared" si="20"/>
        <v>2.5252144239020894E-2</v>
      </c>
      <c r="F47" s="52">
        <f t="shared" si="25"/>
        <v>-0.36057258071873655</v>
      </c>
      <c r="H47" s="19">
        <v>4052.0309999999995</v>
      </c>
      <c r="I47" s="140">
        <v>2701.16</v>
      </c>
      <c r="J47" s="247">
        <f t="shared" si="21"/>
        <v>7.94854864574598E-2</v>
      </c>
      <c r="K47" s="215">
        <f t="shared" si="22"/>
        <v>5.527985030260088E-2</v>
      </c>
      <c r="L47" s="52">
        <f t="shared" si="26"/>
        <v>-0.33338121055835945</v>
      </c>
      <c r="N47" s="27">
        <f t="shared" si="23"/>
        <v>2.8436961591447081</v>
      </c>
      <c r="O47" s="152">
        <f t="shared" si="24"/>
        <v>2.964623089325245</v>
      </c>
      <c r="P47" s="52">
        <f t="shared" si="8"/>
        <v>4.2524560787432303E-2</v>
      </c>
    </row>
    <row r="48" spans="1:16" ht="20.100000000000001" customHeight="1" x14ac:dyDescent="0.25">
      <c r="A48" s="38" t="s">
        <v>175</v>
      </c>
      <c r="B48" s="19">
        <v>9699.090000000002</v>
      </c>
      <c r="C48" s="140">
        <v>25773.84</v>
      </c>
      <c r="D48" s="247">
        <f t="shared" si="19"/>
        <v>2.6256699944335993E-2</v>
      </c>
      <c r="E48" s="215">
        <f t="shared" si="20"/>
        <v>7.1432617842379018E-2</v>
      </c>
      <c r="F48" s="52">
        <f t="shared" si="25"/>
        <v>1.6573462046439402</v>
      </c>
      <c r="H48" s="19">
        <v>1670.5839999999996</v>
      </c>
      <c r="I48" s="140">
        <v>2498.3029999999999</v>
      </c>
      <c r="J48" s="247">
        <f t="shared" si="21"/>
        <v>3.2770524684546838E-2</v>
      </c>
      <c r="K48" s="215">
        <f t="shared" si="22"/>
        <v>5.1128335918841791E-2</v>
      </c>
      <c r="L48" s="52">
        <f t="shared" si="26"/>
        <v>0.49546685470470236</v>
      </c>
      <c r="N48" s="27">
        <f t="shared" si="23"/>
        <v>1.7224131336032547</v>
      </c>
      <c r="O48" s="152">
        <f t="shared" si="24"/>
        <v>0.96931733882106808</v>
      </c>
      <c r="P48" s="52">
        <f t="shared" si="8"/>
        <v>-0.43723296118087818</v>
      </c>
    </row>
    <row r="49" spans="1:16" ht="20.100000000000001" customHeight="1" x14ac:dyDescent="0.25">
      <c r="A49" s="38" t="s">
        <v>188</v>
      </c>
      <c r="B49" s="19">
        <v>6924.0700000000006</v>
      </c>
      <c r="C49" s="140">
        <v>8257.9500000000007</v>
      </c>
      <c r="D49" s="247">
        <f t="shared" si="19"/>
        <v>1.8744359355731158E-2</v>
      </c>
      <c r="E49" s="215">
        <f t="shared" si="20"/>
        <v>2.2887043083664436E-2</v>
      </c>
      <c r="F49" s="52">
        <f>(C49-B49)/B49</f>
        <v>0.19264392185520943</v>
      </c>
      <c r="H49" s="19">
        <v>1983.5260000000001</v>
      </c>
      <c r="I49" s="140">
        <v>2413.9460000000004</v>
      </c>
      <c r="J49" s="247">
        <f t="shared" si="21"/>
        <v>3.8909260321803911E-2</v>
      </c>
      <c r="K49" s="215">
        <f t="shared" si="22"/>
        <v>4.940195083540487E-2</v>
      </c>
      <c r="L49" s="52">
        <f t="shared" si="26"/>
        <v>0.21699740764678674</v>
      </c>
      <c r="N49" s="27">
        <f t="shared" si="23"/>
        <v>2.8646821883660909</v>
      </c>
      <c r="O49" s="152">
        <f t="shared" si="24"/>
        <v>2.9231782706361753</v>
      </c>
      <c r="P49" s="52">
        <f t="shared" si="8"/>
        <v>2.0419745864880184E-2</v>
      </c>
    </row>
    <row r="50" spans="1:16" ht="20.100000000000001" customHeight="1" x14ac:dyDescent="0.25">
      <c r="A50" s="38" t="s">
        <v>185</v>
      </c>
      <c r="B50" s="19">
        <v>2482.9800000000005</v>
      </c>
      <c r="C50" s="140">
        <v>2317.1799999999998</v>
      </c>
      <c r="D50" s="247">
        <f t="shared" si="19"/>
        <v>6.7217502701580646E-3</v>
      </c>
      <c r="E50" s="215">
        <f t="shared" si="20"/>
        <v>6.4221021552086843E-3</v>
      </c>
      <c r="F50" s="52">
        <f t="shared" ref="F50:F53" si="27">(C50-B50)/B50</f>
        <v>-6.6774601486923213E-2</v>
      </c>
      <c r="H50" s="19">
        <v>642.17699999999979</v>
      </c>
      <c r="I50" s="140">
        <v>626.83100000000002</v>
      </c>
      <c r="J50" s="247">
        <f t="shared" si="21"/>
        <v>1.2597078165688306E-2</v>
      </c>
      <c r="K50" s="215">
        <f t="shared" si="22"/>
        <v>1.2828238181014681E-2</v>
      </c>
      <c r="L50" s="52">
        <f t="shared" si="26"/>
        <v>-2.3896838410593622E-2</v>
      </c>
      <c r="N50" s="27">
        <f t="shared" ref="N50" si="28">(H50/B50)*10</f>
        <v>2.5863156368557121</v>
      </c>
      <c r="O50" s="152">
        <f t="shared" ref="O50" si="29">(I50/C50)*10</f>
        <v>2.7051459101148811</v>
      </c>
      <c r="P50" s="52">
        <f t="shared" ref="P50" si="30">(O50-N50)/N50</f>
        <v>4.5945773812679648E-2</v>
      </c>
    </row>
    <row r="51" spans="1:16" ht="20.100000000000001" customHeight="1" x14ac:dyDescent="0.25">
      <c r="A51" s="38" t="s">
        <v>180</v>
      </c>
      <c r="B51" s="19">
        <v>2801.0600000000004</v>
      </c>
      <c r="C51" s="140">
        <v>2344.0500000000002</v>
      </c>
      <c r="D51" s="247">
        <f t="shared" si="19"/>
        <v>7.5828342603359465E-3</v>
      </c>
      <c r="E51" s="215">
        <f t="shared" si="20"/>
        <v>6.4965727983656504E-3</v>
      </c>
      <c r="F51" s="52">
        <f t="shared" si="27"/>
        <v>-0.16315609090844185</v>
      </c>
      <c r="H51" s="19">
        <v>454.04100000000005</v>
      </c>
      <c r="I51" s="140">
        <v>485.09500000000003</v>
      </c>
      <c r="J51" s="247">
        <f t="shared" si="21"/>
        <v>8.9065630930838177E-3</v>
      </c>
      <c r="K51" s="215">
        <f t="shared" si="22"/>
        <v>9.927578885567747E-3</v>
      </c>
      <c r="L51" s="52">
        <f t="shared" si="26"/>
        <v>6.839470444299077E-2</v>
      </c>
      <c r="N51" s="27">
        <f t="shared" ref="N51:N52" si="31">(H51/B51)*10</f>
        <v>1.6209613503459406</v>
      </c>
      <c r="O51" s="152">
        <f t="shared" ref="O51:O52" si="32">(I51/C51)*10</f>
        <v>2.0694737740235918</v>
      </c>
      <c r="P51" s="52">
        <f t="shared" ref="P51:P52" si="33">(O51-N51)/N51</f>
        <v>0.27669532255160251</v>
      </c>
    </row>
    <row r="52" spans="1:16" ht="20.100000000000001" customHeight="1" x14ac:dyDescent="0.25">
      <c r="A52" s="38" t="s">
        <v>194</v>
      </c>
      <c r="B52" s="19">
        <v>2332.7899999999995</v>
      </c>
      <c r="C52" s="140">
        <v>1677.73</v>
      </c>
      <c r="D52" s="247">
        <f t="shared" si="19"/>
        <v>6.3151663777887964E-3</v>
      </c>
      <c r="E52" s="215">
        <f t="shared" si="20"/>
        <v>4.6498560529860721E-3</v>
      </c>
      <c r="F52" s="52">
        <f t="shared" si="27"/>
        <v>-0.28080538754024137</v>
      </c>
      <c r="H52" s="19">
        <v>509.52699999999999</v>
      </c>
      <c r="I52" s="140">
        <v>433.62900000000008</v>
      </c>
      <c r="J52" s="247">
        <f t="shared" si="21"/>
        <v>9.9949880586328501E-3</v>
      </c>
      <c r="K52" s="215">
        <f t="shared" si="22"/>
        <v>8.8743155558598987E-3</v>
      </c>
      <c r="L52" s="52">
        <f t="shared" si="26"/>
        <v>-0.14895775886263124</v>
      </c>
      <c r="N52" s="27">
        <f t="shared" si="31"/>
        <v>2.1841957484385652</v>
      </c>
      <c r="O52" s="152">
        <f t="shared" si="32"/>
        <v>2.5846173102942673</v>
      </c>
      <c r="P52" s="52">
        <f t="shared" si="33"/>
        <v>0.18332677469130451</v>
      </c>
    </row>
    <row r="53" spans="1:16" ht="20.100000000000001" customHeight="1" x14ac:dyDescent="0.25">
      <c r="A53" s="38" t="s">
        <v>190</v>
      </c>
      <c r="B53" s="19">
        <v>2527.8500000000004</v>
      </c>
      <c r="C53" s="140">
        <v>817.09999999999991</v>
      </c>
      <c r="D53" s="247">
        <f t="shared" si="19"/>
        <v>6.8432192045119423E-3</v>
      </c>
      <c r="E53" s="215">
        <f t="shared" si="20"/>
        <v>2.2646059740810015E-3</v>
      </c>
      <c r="F53" s="52">
        <f t="shared" si="27"/>
        <v>-0.67676088375496968</v>
      </c>
      <c r="H53" s="19">
        <v>350.98200000000003</v>
      </c>
      <c r="I53" s="140">
        <v>187.822</v>
      </c>
      <c r="J53" s="247">
        <f t="shared" si="21"/>
        <v>6.8849362228009022E-3</v>
      </c>
      <c r="K53" s="215">
        <f t="shared" si="22"/>
        <v>3.8438197083975416E-3</v>
      </c>
      <c r="L53" s="52">
        <f t="shared" si="26"/>
        <v>-0.46486714418403224</v>
      </c>
      <c r="N53" s="27">
        <f t="shared" ref="N53" si="34">(H53/B53)*10</f>
        <v>1.388460549478806</v>
      </c>
      <c r="O53" s="152">
        <f t="shared" ref="O53" si="35">(I53/C53)*10</f>
        <v>2.2986415371435567</v>
      </c>
      <c r="P53" s="52">
        <f t="shared" ref="P53" si="36">(O53-N53)/N53</f>
        <v>0.65553248020364008</v>
      </c>
    </row>
    <row r="54" spans="1:16" ht="20.100000000000001" customHeight="1" x14ac:dyDescent="0.25">
      <c r="A54" s="38" t="s">
        <v>189</v>
      </c>
      <c r="B54" s="19">
        <v>659.49000000000012</v>
      </c>
      <c r="C54" s="140">
        <v>577.42000000000007</v>
      </c>
      <c r="D54" s="247">
        <f t="shared" si="19"/>
        <v>1.7853253291071785E-3</v>
      </c>
      <c r="E54" s="215">
        <f t="shared" si="20"/>
        <v>1.6003289457273923E-3</v>
      </c>
      <c r="F54" s="52">
        <f t="shared" ref="F54" si="37">(C54-B54)/B54</f>
        <v>-0.12444464662087376</v>
      </c>
      <c r="H54" s="19">
        <v>173.20799999999997</v>
      </c>
      <c r="I54" s="140">
        <v>162.91299999999998</v>
      </c>
      <c r="J54" s="247">
        <f t="shared" si="21"/>
        <v>3.397684306542496E-3</v>
      </c>
      <c r="K54" s="215">
        <f t="shared" si="22"/>
        <v>3.3340513899019742E-3</v>
      </c>
      <c r="L54" s="52">
        <f t="shared" si="26"/>
        <v>-5.9437208443027974E-2</v>
      </c>
      <c r="N54" s="27">
        <f t="shared" si="23"/>
        <v>2.6263931219578756</v>
      </c>
      <c r="O54" s="152">
        <f t="shared" si="24"/>
        <v>2.8213951716255057</v>
      </c>
      <c r="P54" s="52">
        <f t="shared" ref="P54" si="38">(O54-N54)/N54</f>
        <v>7.4247091205547927E-2</v>
      </c>
    </row>
    <row r="55" spans="1:16" ht="20.100000000000001" customHeight="1" x14ac:dyDescent="0.25">
      <c r="A55" s="38" t="s">
        <v>187</v>
      </c>
      <c r="B55" s="19">
        <v>745.34</v>
      </c>
      <c r="C55" s="140">
        <v>1372.53</v>
      </c>
      <c r="D55" s="247">
        <f t="shared" si="19"/>
        <v>2.0177324611392808E-3</v>
      </c>
      <c r="E55" s="215">
        <f t="shared" si="20"/>
        <v>3.8039892762273863E-3</v>
      </c>
      <c r="F55" s="52">
        <f t="shared" ref="F55:F56" si="39">(C55-B55)/B55</f>
        <v>0.84148173987710295</v>
      </c>
      <c r="H55" s="19">
        <v>138.12200000000001</v>
      </c>
      <c r="I55" s="140">
        <v>155.46099999999998</v>
      </c>
      <c r="J55" s="247">
        <f t="shared" si="21"/>
        <v>2.7094300020106621E-3</v>
      </c>
      <c r="K55" s="215">
        <f t="shared" si="22"/>
        <v>3.1815445245348796E-3</v>
      </c>
      <c r="L55" s="52">
        <f t="shared" ref="L55:L56" si="40">(I55-H55)/H55</f>
        <v>0.12553394824864952</v>
      </c>
      <c r="N55" s="27">
        <f t="shared" si="23"/>
        <v>1.8531408484718384</v>
      </c>
      <c r="O55" s="152">
        <f t="shared" si="24"/>
        <v>1.1326601240045755</v>
      </c>
      <c r="P55" s="52">
        <f t="shared" ref="P55:P56" si="41">(O55-N55)/N55</f>
        <v>-0.38878897147046065</v>
      </c>
    </row>
    <row r="56" spans="1:16" ht="20.100000000000001" customHeight="1" x14ac:dyDescent="0.25">
      <c r="A56" s="38" t="s">
        <v>192</v>
      </c>
      <c r="B56" s="19">
        <v>844.48</v>
      </c>
      <c r="C56" s="140">
        <v>521.68999999999994</v>
      </c>
      <c r="D56" s="247">
        <f t="shared" si="19"/>
        <v>2.2861173542046581E-3</v>
      </c>
      <c r="E56" s="215">
        <f t="shared" si="20"/>
        <v>1.4458723419634289E-3</v>
      </c>
      <c r="F56" s="52">
        <f t="shared" si="39"/>
        <v>-0.38223522167487695</v>
      </c>
      <c r="H56" s="19">
        <v>133.601</v>
      </c>
      <c r="I56" s="140">
        <v>131.852</v>
      </c>
      <c r="J56" s="247">
        <f t="shared" si="21"/>
        <v>2.6207451216940562E-3</v>
      </c>
      <c r="K56" s="215">
        <f t="shared" si="22"/>
        <v>2.6983810000512864E-3</v>
      </c>
      <c r="L56" s="52">
        <f t="shared" si="40"/>
        <v>-1.3091219377100435E-2</v>
      </c>
      <c r="N56" s="27">
        <f t="shared" si="23"/>
        <v>1.5820504926108376</v>
      </c>
      <c r="O56" s="152">
        <f t="shared" si="24"/>
        <v>2.5274013302919363</v>
      </c>
      <c r="P56" s="52">
        <f t="shared" si="41"/>
        <v>0.59754782928640804</v>
      </c>
    </row>
    <row r="57" spans="1:16" ht="20.100000000000001" customHeight="1" x14ac:dyDescent="0.25">
      <c r="A57" s="38" t="s">
        <v>193</v>
      </c>
      <c r="B57" s="19">
        <v>540.37000000000012</v>
      </c>
      <c r="C57" s="140">
        <v>553.30000000000007</v>
      </c>
      <c r="D57" s="247">
        <f t="shared" si="19"/>
        <v>1.4628519736306026E-3</v>
      </c>
      <c r="E57" s="215">
        <f t="shared" si="20"/>
        <v>1.5334799724134359E-3</v>
      </c>
      <c r="F57" s="52">
        <f t="shared" si="25"/>
        <v>2.3928049299553913E-2</v>
      </c>
      <c r="H57" s="19">
        <v>100.29900000000002</v>
      </c>
      <c r="I57" s="140">
        <v>109.40199999999999</v>
      </c>
      <c r="J57" s="247">
        <f t="shared" si="21"/>
        <v>1.9674861337923531E-3</v>
      </c>
      <c r="K57" s="215">
        <f t="shared" si="22"/>
        <v>2.238936672690674E-3</v>
      </c>
      <c r="L57" s="52">
        <f t="shared" si="26"/>
        <v>9.0758631691242819E-2</v>
      </c>
      <c r="N57" s="27">
        <f t="shared" si="23"/>
        <v>1.8561171049466108</v>
      </c>
      <c r="O57" s="152">
        <f t="shared" si="24"/>
        <v>1.9772636905837695</v>
      </c>
      <c r="P57" s="52">
        <f t="shared" si="8"/>
        <v>6.5268826688951495E-2</v>
      </c>
    </row>
    <row r="58" spans="1:16" ht="20.100000000000001" customHeight="1" x14ac:dyDescent="0.25">
      <c r="A58" s="38" t="s">
        <v>213</v>
      </c>
      <c r="B58" s="19">
        <v>134.72999999999999</v>
      </c>
      <c r="C58" s="140">
        <v>222.28</v>
      </c>
      <c r="D58" s="247">
        <f t="shared" si="19"/>
        <v>3.6473165869173167E-4</v>
      </c>
      <c r="E58" s="215">
        <f t="shared" si="20"/>
        <v>6.1605264461966111E-4</v>
      </c>
      <c r="F58" s="52">
        <f t="shared" si="25"/>
        <v>0.64981815482817495</v>
      </c>
      <c r="H58" s="19">
        <v>49.186</v>
      </c>
      <c r="I58" s="140">
        <v>79.578000000000003</v>
      </c>
      <c r="J58" s="247">
        <f t="shared" si="21"/>
        <v>9.6484284964666318E-4</v>
      </c>
      <c r="K58" s="215">
        <f t="shared" si="22"/>
        <v>1.6285817676036864E-3</v>
      </c>
      <c r="L58" s="52">
        <f t="shared" si="26"/>
        <v>0.61789940226893836</v>
      </c>
      <c r="N58" s="27">
        <f t="shared" ref="N58" si="42">(H58/B58)*10</f>
        <v>3.6507088250575226</v>
      </c>
      <c r="O58" s="152">
        <f t="shared" ref="O58" si="43">(I58/C58)*10</f>
        <v>3.5800791794133522</v>
      </c>
      <c r="P58" s="52">
        <f t="shared" ref="P58" si="44">(O58-N58)/N58</f>
        <v>-1.9346830719389821E-2</v>
      </c>
    </row>
    <row r="59" spans="1:16" ht="20.100000000000001" customHeight="1" x14ac:dyDescent="0.25">
      <c r="A59" s="38" t="s">
        <v>196</v>
      </c>
      <c r="B59" s="19">
        <v>169.61</v>
      </c>
      <c r="C59" s="140">
        <v>224.03</v>
      </c>
      <c r="D59" s="247">
        <f t="shared" si="19"/>
        <v>4.5915636184001049E-4</v>
      </c>
      <c r="E59" s="215">
        <f t="shared" si="20"/>
        <v>6.2090279815612149E-4</v>
      </c>
      <c r="F59" s="52">
        <f>(C59-B59)/B59</f>
        <v>0.32085372324744993</v>
      </c>
      <c r="H59" s="19">
        <v>54.385000000000005</v>
      </c>
      <c r="I59" s="140">
        <v>71.520000000000024</v>
      </c>
      <c r="J59" s="247">
        <f t="shared" si="21"/>
        <v>1.0668275195794288E-3</v>
      </c>
      <c r="K59" s="215">
        <f t="shared" si="22"/>
        <v>1.46367297518178E-3</v>
      </c>
      <c r="L59" s="52">
        <f t="shared" si="26"/>
        <v>0.31506849315068525</v>
      </c>
      <c r="N59" s="27">
        <f t="shared" si="23"/>
        <v>3.2064736749012441</v>
      </c>
      <c r="O59" s="152">
        <f t="shared" si="24"/>
        <v>3.1924295853233953</v>
      </c>
      <c r="P59" s="52">
        <f>(O59-N59)/N59</f>
        <v>-4.3799173178246673E-3</v>
      </c>
    </row>
    <row r="60" spans="1:16" ht="20.100000000000001" customHeight="1" x14ac:dyDescent="0.25">
      <c r="A60" s="38" t="s">
        <v>225</v>
      </c>
      <c r="B60" s="19">
        <v>152.93</v>
      </c>
      <c r="C60" s="140">
        <v>141.1</v>
      </c>
      <c r="D60" s="247">
        <f t="shared" si="19"/>
        <v>4.1400142925648723E-4</v>
      </c>
      <c r="E60" s="215">
        <f t="shared" si="20"/>
        <v>3.9106095085403178E-4</v>
      </c>
      <c r="F60" s="52">
        <f>(C60-B60)/B60</f>
        <v>-7.7355652913097581E-2</v>
      </c>
      <c r="H60" s="19">
        <v>45.173000000000002</v>
      </c>
      <c r="I60" s="140">
        <v>58.372</v>
      </c>
      <c r="J60" s="247">
        <f t="shared" si="21"/>
        <v>8.8612300343774081E-4</v>
      </c>
      <c r="K60" s="215">
        <f t="shared" si="22"/>
        <v>1.1945961815899165E-3</v>
      </c>
      <c r="L60" s="52">
        <f t="shared" si="26"/>
        <v>0.29218781130321203</v>
      </c>
      <c r="N60" s="27">
        <f t="shared" ref="N60" si="45">(H60/B60)*10</f>
        <v>2.9538350879487347</v>
      </c>
      <c r="O60" s="152">
        <f t="shared" ref="O60" si="46">(I60/C60)*10</f>
        <v>4.1369241672572645</v>
      </c>
      <c r="P60" s="52">
        <f>(O60-N60)/N60</f>
        <v>0.40052644920340352</v>
      </c>
    </row>
    <row r="61" spans="1:16" ht="20.100000000000001" customHeight="1" thickBot="1" x14ac:dyDescent="0.3">
      <c r="A61" s="8" t="s">
        <v>17</v>
      </c>
      <c r="B61" s="19">
        <f>B62-SUM(B39:B60)</f>
        <v>943.93000000005122</v>
      </c>
      <c r="C61" s="140">
        <f>C62-SUM(C39:C60)</f>
        <v>470.16999999992549</v>
      </c>
      <c r="D61" s="247">
        <f t="shared" si="19"/>
        <v>2.5553414576479252E-3</v>
      </c>
      <c r="E61" s="215">
        <f t="shared" si="20"/>
        <v>1.3030838218498297E-3</v>
      </c>
      <c r="F61" s="52">
        <f t="shared" si="25"/>
        <v>-0.50190162406121219</v>
      </c>
      <c r="H61" s="196">
        <f>H62-SUM(H39:H60)</f>
        <v>160.79499999997643</v>
      </c>
      <c r="I61" s="142">
        <f>I62-SUM(I39:I60)</f>
        <v>101.82199999999284</v>
      </c>
      <c r="J61" s="247">
        <f t="shared" si="21"/>
        <v>3.1541883057966181E-3</v>
      </c>
      <c r="K61" s="215">
        <f t="shared" si="22"/>
        <v>2.0838102583745619E-3</v>
      </c>
      <c r="L61" s="52">
        <f t="shared" si="26"/>
        <v>-0.36675891663293159</v>
      </c>
      <c r="N61" s="27">
        <f t="shared" si="23"/>
        <v>1.7034631805321125</v>
      </c>
      <c r="O61" s="152">
        <f t="shared" si="24"/>
        <v>2.165642214518344</v>
      </c>
      <c r="P61" s="52">
        <f t="shared" si="8"/>
        <v>0.27131730187550057</v>
      </c>
    </row>
    <row r="62" spans="1:16" ht="26.25" customHeight="1" thickBot="1" x14ac:dyDescent="0.3">
      <c r="A62" s="12" t="s">
        <v>18</v>
      </c>
      <c r="B62" s="17">
        <v>369394.86</v>
      </c>
      <c r="C62" s="145">
        <v>360813.31999999989</v>
      </c>
      <c r="D62" s="253">
        <f>SUM(D39:D61)</f>
        <v>1.0000000000000004</v>
      </c>
      <c r="E62" s="254">
        <f>SUM(E39:E61)</f>
        <v>1</v>
      </c>
      <c r="F62" s="57">
        <f t="shared" si="25"/>
        <v>-2.3231346532542701E-2</v>
      </c>
      <c r="G62" s="1"/>
      <c r="H62" s="17">
        <v>50978.249999999993</v>
      </c>
      <c r="I62" s="145">
        <v>48863.373999999996</v>
      </c>
      <c r="J62" s="253">
        <f>SUM(J39:J61)</f>
        <v>0.99999999999999978</v>
      </c>
      <c r="K62" s="254">
        <f>SUM(K39:K61)</f>
        <v>1</v>
      </c>
      <c r="L62" s="57">
        <f t="shared" si="26"/>
        <v>-4.1485849357323898E-2</v>
      </c>
      <c r="M62" s="1"/>
      <c r="N62" s="29">
        <f t="shared" si="23"/>
        <v>1.3800476270839286</v>
      </c>
      <c r="O62" s="146">
        <f t="shared" si="24"/>
        <v>1.3542563783399131</v>
      </c>
      <c r="P62" s="57">
        <f t="shared" si="8"/>
        <v>-1.8688665693743476E-2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L37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170</v>
      </c>
      <c r="B68" s="19">
        <v>282098.71000000002</v>
      </c>
      <c r="C68" s="147">
        <v>293217.30000000005</v>
      </c>
      <c r="D68" s="247">
        <f t="shared" ref="D68:D69" si="47">B68/$B$96</f>
        <v>0.4047885194161554</v>
      </c>
      <c r="E68" s="215">
        <f t="shared" ref="E68:E69" si="48">C68/$C$96</f>
        <v>0.42977617984995764</v>
      </c>
      <c r="F68" s="52">
        <f t="shared" ref="F68:F69" si="49">(C68-B68)/B68</f>
        <v>3.941382787606517E-2</v>
      </c>
      <c r="H68" s="19">
        <v>31113.246999999996</v>
      </c>
      <c r="I68" s="147">
        <v>29213.501000000007</v>
      </c>
      <c r="J68" s="245">
        <f>H68/$H$96</f>
        <v>0.33866208758261279</v>
      </c>
      <c r="K68" s="246">
        <f>I68/$I$96</f>
        <v>0.33171663657294154</v>
      </c>
      <c r="L68" s="61">
        <f t="shared" ref="L68:L85" si="50">(I68-H68)/H68</f>
        <v>-6.1059072362328125E-2</v>
      </c>
      <c r="N68" s="40">
        <f t="shared" ref="N68:N78" si="51">(H68/B68)*10</f>
        <v>1.1029205698955515</v>
      </c>
      <c r="O68" s="149">
        <f t="shared" ref="O68:O78" si="52">(I68/C68)*10</f>
        <v>0.99630891492418772</v>
      </c>
      <c r="P68" s="61">
        <f t="shared" si="8"/>
        <v>-9.6663039824762834E-2</v>
      </c>
    </row>
    <row r="69" spans="1:16" ht="20.100000000000001" customHeight="1" x14ac:dyDescent="0.25">
      <c r="A69" t="s">
        <v>166</v>
      </c>
      <c r="B69" s="19">
        <v>52545.200000000004</v>
      </c>
      <c r="C69" s="140">
        <v>56826.76999999999</v>
      </c>
      <c r="D69" s="247">
        <f t="shared" si="47"/>
        <v>7.5398053789135611E-2</v>
      </c>
      <c r="E69" s="215">
        <f t="shared" si="48"/>
        <v>8.3292466453419256E-2</v>
      </c>
      <c r="F69" s="52">
        <f t="shared" si="49"/>
        <v>8.1483560820017523E-2</v>
      </c>
      <c r="H69" s="19">
        <v>8769.5339999999997</v>
      </c>
      <c r="I69" s="140">
        <v>10349.158000000003</v>
      </c>
      <c r="J69" s="214">
        <f t="shared" ref="J69:J96" si="53">H69/$H$96</f>
        <v>9.5454797487600732E-2</v>
      </c>
      <c r="K69" s="215">
        <f t="shared" ref="K69:K96" si="54">I69/$I$96</f>
        <v>0.11751374418019774</v>
      </c>
      <c r="L69" s="52">
        <f t="shared" si="50"/>
        <v>0.18012633282452675</v>
      </c>
      <c r="N69" s="40">
        <f t="shared" si="51"/>
        <v>1.6689505416289214</v>
      </c>
      <c r="O69" s="143">
        <f t="shared" si="52"/>
        <v>1.8211765335246055</v>
      </c>
      <c r="P69" s="52">
        <f t="shared" si="8"/>
        <v>9.1210606964487503E-2</v>
      </c>
    </row>
    <row r="70" spans="1:16" ht="20.100000000000001" customHeight="1" x14ac:dyDescent="0.25">
      <c r="A70" s="38" t="s">
        <v>164</v>
      </c>
      <c r="B70" s="19">
        <v>30273.650000000009</v>
      </c>
      <c r="C70" s="140">
        <v>26711.670000000002</v>
      </c>
      <c r="D70" s="247">
        <f t="shared" ref="D70:D95" si="55">B70/$B$96</f>
        <v>4.3440205596200335E-2</v>
      </c>
      <c r="E70" s="215">
        <f t="shared" ref="E70:E95" si="56">C70/$C$96</f>
        <v>3.9151985541142069E-2</v>
      </c>
      <c r="F70" s="52">
        <f t="shared" ref="F70:F87" si="57">(C70-B70)/B70</f>
        <v>-0.1176594166874495</v>
      </c>
      <c r="H70" s="19">
        <v>8520.6239999999962</v>
      </c>
      <c r="I70" s="140">
        <v>7611.7429999999986</v>
      </c>
      <c r="J70" s="214">
        <f t="shared" si="53"/>
        <v>9.2745456986424835E-2</v>
      </c>
      <c r="K70" s="215">
        <f t="shared" si="54"/>
        <v>8.6430646789565913E-2</v>
      </c>
      <c r="L70" s="52">
        <f t="shared" si="50"/>
        <v>-0.10666836137822747</v>
      </c>
      <c r="N70" s="40">
        <f t="shared" si="51"/>
        <v>2.8145347521689636</v>
      </c>
      <c r="O70" s="143">
        <f t="shared" si="52"/>
        <v>2.8495945779503855</v>
      </c>
      <c r="P70" s="52">
        <f t="shared" si="8"/>
        <v>1.2456703813802164E-2</v>
      </c>
    </row>
    <row r="71" spans="1:16" ht="20.100000000000001" customHeight="1" x14ac:dyDescent="0.25">
      <c r="A71" s="38" t="s">
        <v>182</v>
      </c>
      <c r="B71" s="19">
        <v>93975.810000000027</v>
      </c>
      <c r="C71" s="140">
        <v>94554.04</v>
      </c>
      <c r="D71" s="247">
        <f t="shared" si="55"/>
        <v>0.1348475822198334</v>
      </c>
      <c r="E71" s="215">
        <f t="shared" si="56"/>
        <v>0.13859030180204265</v>
      </c>
      <c r="F71" s="52">
        <f t="shared" si="57"/>
        <v>6.1529663857110319E-3</v>
      </c>
      <c r="H71" s="19">
        <v>6110.0649999999996</v>
      </c>
      <c r="I71" s="140">
        <v>6642.8470000000016</v>
      </c>
      <c r="J71" s="214">
        <f t="shared" si="53"/>
        <v>6.6506956608079412E-2</v>
      </c>
      <c r="K71" s="215">
        <f t="shared" si="54"/>
        <v>7.5428921172736363E-2</v>
      </c>
      <c r="L71" s="52">
        <f t="shared" si="50"/>
        <v>8.719743570649445E-2</v>
      </c>
      <c r="N71" s="40">
        <f t="shared" si="51"/>
        <v>0.65017423100689409</v>
      </c>
      <c r="O71" s="143">
        <f t="shared" si="52"/>
        <v>0.7025450208156101</v>
      </c>
      <c r="P71" s="52">
        <f t="shared" si="8"/>
        <v>8.0548854924028357E-2</v>
      </c>
    </row>
    <row r="72" spans="1:16" ht="20.100000000000001" customHeight="1" x14ac:dyDescent="0.25">
      <c r="A72" s="38" t="s">
        <v>165</v>
      </c>
      <c r="B72" s="19">
        <v>40449.629999999983</v>
      </c>
      <c r="C72" s="140">
        <v>31205.250000000004</v>
      </c>
      <c r="D72" s="247">
        <f t="shared" si="55"/>
        <v>5.8041902561806448E-2</v>
      </c>
      <c r="E72" s="215">
        <f t="shared" si="56"/>
        <v>4.573834196093781E-2</v>
      </c>
      <c r="F72" s="52">
        <f t="shared" si="57"/>
        <v>-0.22854053300363891</v>
      </c>
      <c r="H72" s="19">
        <v>7250.6560000000009</v>
      </c>
      <c r="I72" s="140">
        <v>6333.6329999999998</v>
      </c>
      <c r="J72" s="214">
        <f t="shared" si="53"/>
        <v>7.8922084130383346E-2</v>
      </c>
      <c r="K72" s="215">
        <f t="shared" si="54"/>
        <v>7.1917824434920993E-2</v>
      </c>
      <c r="L72" s="52">
        <f t="shared" si="50"/>
        <v>-0.1264744872739792</v>
      </c>
      <c r="N72" s="40">
        <f t="shared" si="51"/>
        <v>1.7925147893812634</v>
      </c>
      <c r="O72" s="143">
        <f t="shared" si="52"/>
        <v>2.0296690460739777</v>
      </c>
      <c r="P72" s="52">
        <f t="shared" ref="P72:P78" si="58">(O72-N72)/N72</f>
        <v>0.13230253836542943</v>
      </c>
    </row>
    <row r="73" spans="1:16" ht="20.100000000000001" customHeight="1" x14ac:dyDescent="0.25">
      <c r="A73" s="38" t="s">
        <v>173</v>
      </c>
      <c r="B73" s="19">
        <v>30664.910000000022</v>
      </c>
      <c r="C73" s="140">
        <v>32362.489999999998</v>
      </c>
      <c r="D73" s="247">
        <f t="shared" si="55"/>
        <v>4.400163161657019E-2</v>
      </c>
      <c r="E73" s="215">
        <f t="shared" si="56"/>
        <v>4.7434538557692377E-2</v>
      </c>
      <c r="F73" s="52">
        <f t="shared" si="57"/>
        <v>5.5359040675481357E-2</v>
      </c>
      <c r="H73" s="19">
        <v>6005.7920000000022</v>
      </c>
      <c r="I73" s="140">
        <v>6194.1570000000002</v>
      </c>
      <c r="J73" s="214">
        <f t="shared" si="53"/>
        <v>6.5371963791080887E-2</v>
      </c>
      <c r="K73" s="215">
        <f t="shared" si="54"/>
        <v>7.0334087189506705E-2</v>
      </c>
      <c r="L73" s="52">
        <f t="shared" si="50"/>
        <v>3.13638900581302E-2</v>
      </c>
      <c r="N73" s="40">
        <f t="shared" si="51"/>
        <v>1.9585226240677041</v>
      </c>
      <c r="O73" s="143">
        <f t="shared" si="52"/>
        <v>1.9139927119328581</v>
      </c>
      <c r="P73" s="52">
        <f t="shared" si="58"/>
        <v>-2.2736480849202875E-2</v>
      </c>
    </row>
    <row r="74" spans="1:16" ht="20.100000000000001" customHeight="1" x14ac:dyDescent="0.25">
      <c r="A74" s="38" t="s">
        <v>168</v>
      </c>
      <c r="B74" s="19">
        <v>10304.66</v>
      </c>
      <c r="C74" s="140">
        <v>13627.690000000002</v>
      </c>
      <c r="D74" s="247">
        <f t="shared" si="55"/>
        <v>1.4786342215059685E-2</v>
      </c>
      <c r="E74" s="215">
        <f t="shared" si="56"/>
        <v>1.9974457674835248E-2</v>
      </c>
      <c r="F74" s="52">
        <f t="shared" si="57"/>
        <v>0.32247837386192291</v>
      </c>
      <c r="H74" s="19">
        <v>2436.2299999999996</v>
      </c>
      <c r="I74" s="140">
        <v>2929.652</v>
      </c>
      <c r="J74" s="214">
        <f t="shared" si="53"/>
        <v>2.6517924587921946E-2</v>
      </c>
      <c r="K74" s="215">
        <f t="shared" si="54"/>
        <v>3.3265930973805265E-2</v>
      </c>
      <c r="L74" s="52">
        <f t="shared" si="50"/>
        <v>0.20253506442331001</v>
      </c>
      <c r="N74" s="40">
        <f t="shared" si="51"/>
        <v>2.3642022153084135</v>
      </c>
      <c r="O74" s="143">
        <f t="shared" si="52"/>
        <v>2.1497788693461617</v>
      </c>
      <c r="P74" s="52">
        <f t="shared" si="58"/>
        <v>-9.0695856967666341E-2</v>
      </c>
    </row>
    <row r="75" spans="1:16" ht="20.100000000000001" customHeight="1" x14ac:dyDescent="0.25">
      <c r="A75" s="38" t="s">
        <v>202</v>
      </c>
      <c r="B75" s="19">
        <v>27521.83</v>
      </c>
      <c r="C75" s="140">
        <v>18891.240000000002</v>
      </c>
      <c r="D75" s="247">
        <f t="shared" si="55"/>
        <v>3.9491569519488859E-2</v>
      </c>
      <c r="E75" s="215">
        <f t="shared" si="56"/>
        <v>2.7689379036737304E-2</v>
      </c>
      <c r="F75" s="52">
        <f t="shared" si="57"/>
        <v>-0.3135907023624519</v>
      </c>
      <c r="H75" s="19">
        <v>2490.6939999999995</v>
      </c>
      <c r="I75" s="140">
        <v>1837.3550000000007</v>
      </c>
      <c r="J75" s="214">
        <f t="shared" si="53"/>
        <v>2.711075541455021E-2</v>
      </c>
      <c r="K75" s="215">
        <f t="shared" si="54"/>
        <v>2.0862998268864699E-2</v>
      </c>
      <c r="L75" s="52">
        <f t="shared" si="50"/>
        <v>-0.26231203030159422</v>
      </c>
      <c r="N75" s="40">
        <f t="shared" si="51"/>
        <v>0.90498851275514725</v>
      </c>
      <c r="O75" s="143">
        <f t="shared" si="52"/>
        <v>0.97259629330843322</v>
      </c>
      <c r="P75" s="52">
        <f t="shared" si="58"/>
        <v>7.470567813889796E-2</v>
      </c>
    </row>
    <row r="76" spans="1:16" ht="20.100000000000001" customHeight="1" x14ac:dyDescent="0.25">
      <c r="A76" s="38" t="s">
        <v>177</v>
      </c>
      <c r="B76" s="19">
        <v>6358.8600000000024</v>
      </c>
      <c r="C76" s="140">
        <v>6884.9800000000005</v>
      </c>
      <c r="D76" s="247">
        <f t="shared" si="55"/>
        <v>9.1244427334482136E-3</v>
      </c>
      <c r="E76" s="215">
        <f t="shared" si="56"/>
        <v>1.0091493246624129E-2</v>
      </c>
      <c r="F76" s="52">
        <f t="shared" si="57"/>
        <v>8.2738100854555352E-2</v>
      </c>
      <c r="H76" s="19">
        <v>1408.5329999999999</v>
      </c>
      <c r="I76" s="140">
        <v>1750.4089999999999</v>
      </c>
      <c r="J76" s="214">
        <f t="shared" si="53"/>
        <v>1.5331627914277168E-2</v>
      </c>
      <c r="K76" s="215">
        <f t="shared" si="54"/>
        <v>1.9875734377300613E-2</v>
      </c>
      <c r="L76" s="52">
        <f t="shared" si="50"/>
        <v>0.24271777800023145</v>
      </c>
      <c r="N76" s="40">
        <f t="shared" si="51"/>
        <v>2.2150715694322556</v>
      </c>
      <c r="O76" s="143">
        <f t="shared" si="52"/>
        <v>2.5423588739546084</v>
      </c>
      <c r="P76" s="52">
        <f t="shared" si="58"/>
        <v>0.14775473128673658</v>
      </c>
    </row>
    <row r="77" spans="1:16" ht="20.100000000000001" customHeight="1" x14ac:dyDescent="0.25">
      <c r="A77" s="38" t="s">
        <v>200</v>
      </c>
      <c r="B77" s="19">
        <v>10067.219999999998</v>
      </c>
      <c r="C77" s="140">
        <v>8491.1600000000017</v>
      </c>
      <c r="D77" s="247">
        <f t="shared" si="55"/>
        <v>1.4445635282900467E-2</v>
      </c>
      <c r="E77" s="215">
        <f t="shared" si="56"/>
        <v>1.2445712811947885E-2</v>
      </c>
      <c r="F77" s="52">
        <f t="shared" si="57"/>
        <v>-0.15655364638897296</v>
      </c>
      <c r="H77" s="19">
        <v>1919.2140000000002</v>
      </c>
      <c r="I77" s="140">
        <v>1618.9039999999993</v>
      </c>
      <c r="J77" s="214">
        <f t="shared" si="53"/>
        <v>2.0890298584322516E-2</v>
      </c>
      <c r="K77" s="215">
        <f t="shared" si="54"/>
        <v>1.838250710910962E-2</v>
      </c>
      <c r="L77" s="52">
        <f t="shared" si="50"/>
        <v>-0.15647551549749056</v>
      </c>
      <c r="N77" s="40">
        <f t="shared" si="51"/>
        <v>1.9063991846805779</v>
      </c>
      <c r="O77" s="143">
        <f t="shared" si="52"/>
        <v>1.9065757799876564</v>
      </c>
      <c r="P77" s="52">
        <f t="shared" si="58"/>
        <v>9.2632911563096562E-5</v>
      </c>
    </row>
    <row r="78" spans="1:16" ht="20.100000000000001" customHeight="1" x14ac:dyDescent="0.25">
      <c r="A78" s="38" t="s">
        <v>203</v>
      </c>
      <c r="B78" s="19">
        <v>38238.17</v>
      </c>
      <c r="C78" s="140">
        <v>37306.85</v>
      </c>
      <c r="D78" s="247">
        <f t="shared" si="55"/>
        <v>5.4868638780670956E-2</v>
      </c>
      <c r="E78" s="215">
        <f t="shared" si="56"/>
        <v>5.4681614881643713E-2</v>
      </c>
      <c r="F78" s="52">
        <f t="shared" si="57"/>
        <v>-2.4355768071536891E-2</v>
      </c>
      <c r="H78" s="19">
        <v>1194.309</v>
      </c>
      <c r="I78" s="140">
        <v>1271.2290000000005</v>
      </c>
      <c r="J78" s="214">
        <f t="shared" si="53"/>
        <v>1.2999838273347128E-2</v>
      </c>
      <c r="K78" s="215">
        <f t="shared" si="54"/>
        <v>1.4434689227901304E-2</v>
      </c>
      <c r="L78" s="52">
        <f t="shared" si="50"/>
        <v>6.4405442812538904E-2</v>
      </c>
      <c r="N78" s="40">
        <f t="shared" si="51"/>
        <v>0.3123342461210879</v>
      </c>
      <c r="O78" s="143">
        <f t="shared" si="52"/>
        <v>0.34074948702450097</v>
      </c>
      <c r="P78" s="52">
        <f t="shared" si="58"/>
        <v>9.0977026234890873E-2</v>
      </c>
    </row>
    <row r="79" spans="1:16" ht="20.100000000000001" customHeight="1" x14ac:dyDescent="0.25">
      <c r="A79" s="38" t="s">
        <v>183</v>
      </c>
      <c r="B79" s="19">
        <v>10649.33</v>
      </c>
      <c r="C79" s="140">
        <v>5501.31</v>
      </c>
      <c r="D79" s="247">
        <f t="shared" si="55"/>
        <v>1.5280915405370148E-2</v>
      </c>
      <c r="E79" s="215">
        <f t="shared" si="56"/>
        <v>8.0634123428950828E-3</v>
      </c>
      <c r="F79" s="52">
        <f t="shared" si="57"/>
        <v>-0.48341257149510808</v>
      </c>
      <c r="H79" s="19">
        <v>1561.5700000000004</v>
      </c>
      <c r="I79" s="140">
        <v>1114.0390000000002</v>
      </c>
      <c r="J79" s="214">
        <f t="shared" si="53"/>
        <v>1.699740808493504E-2</v>
      </c>
      <c r="K79" s="215">
        <f t="shared" si="54"/>
        <v>1.2649811129829431E-2</v>
      </c>
      <c r="L79" s="52">
        <f t="shared" si="50"/>
        <v>-0.286590418617161</v>
      </c>
      <c r="N79" s="40">
        <f t="shared" ref="N79:N83" si="59">(H79/B79)*10</f>
        <v>1.4663551603715919</v>
      </c>
      <c r="O79" s="143">
        <f t="shared" ref="O79:O83" si="60">(I79/C79)*10</f>
        <v>2.0250431260917856</v>
      </c>
      <c r="P79" s="52">
        <f t="shared" ref="P79:P83" si="61">(O79-N79)/N79</f>
        <v>0.3810045347940233</v>
      </c>
    </row>
    <row r="80" spans="1:16" ht="20.100000000000001" customHeight="1" x14ac:dyDescent="0.25">
      <c r="A80" s="38" t="s">
        <v>201</v>
      </c>
      <c r="B80" s="19">
        <v>5453.24</v>
      </c>
      <c r="C80" s="140">
        <v>2867.6699999999996</v>
      </c>
      <c r="D80" s="247">
        <f t="shared" si="55"/>
        <v>7.8249522857476196E-3</v>
      </c>
      <c r="E80" s="215">
        <f t="shared" si="56"/>
        <v>4.2032180832110777E-3</v>
      </c>
      <c r="F80" s="52">
        <f t="shared" si="57"/>
        <v>-0.47413464289119867</v>
      </c>
      <c r="H80" s="19">
        <v>1401.8119999999999</v>
      </c>
      <c r="I80" s="140">
        <v>727.73100000000011</v>
      </c>
      <c r="J80" s="214">
        <f t="shared" si="53"/>
        <v>1.5258471040272897E-2</v>
      </c>
      <c r="K80" s="215">
        <f t="shared" si="54"/>
        <v>8.2633190609322487E-3</v>
      </c>
      <c r="L80" s="52">
        <f t="shared" si="50"/>
        <v>-0.48086405309699148</v>
      </c>
      <c r="N80" s="40">
        <f t="shared" si="59"/>
        <v>2.5706038978662225</v>
      </c>
      <c r="O80" s="143">
        <f t="shared" si="60"/>
        <v>2.537708313718106</v>
      </c>
      <c r="P80" s="52">
        <f t="shared" si="61"/>
        <v>-1.2796831194188273E-2</v>
      </c>
    </row>
    <row r="81" spans="1:16" ht="20.100000000000001" customHeight="1" x14ac:dyDescent="0.25">
      <c r="A81" s="38" t="s">
        <v>184</v>
      </c>
      <c r="B81" s="19">
        <v>2798.7700000000009</v>
      </c>
      <c r="C81" s="140">
        <v>2343.1799999999998</v>
      </c>
      <c r="D81" s="247">
        <f t="shared" si="55"/>
        <v>4.0160054772542331E-3</v>
      </c>
      <c r="E81" s="215">
        <f t="shared" si="56"/>
        <v>3.4344595257538471E-3</v>
      </c>
      <c r="F81" s="52">
        <f t="shared" si="57"/>
        <v>-0.16278222219046257</v>
      </c>
      <c r="H81" s="19">
        <v>1191.8480000000002</v>
      </c>
      <c r="I81" s="140">
        <v>694.03999999999985</v>
      </c>
      <c r="J81" s="214">
        <f t="shared" si="53"/>
        <v>1.297305073177229E-2</v>
      </c>
      <c r="K81" s="215">
        <f t="shared" si="54"/>
        <v>7.8807608320236675E-3</v>
      </c>
      <c r="L81" s="52">
        <f t="shared" si="50"/>
        <v>-0.41767742195313518</v>
      </c>
      <c r="N81" s="40">
        <f t="shared" si="59"/>
        <v>4.2584706853367722</v>
      </c>
      <c r="O81" s="143">
        <f t="shared" si="60"/>
        <v>2.9619576814414597</v>
      </c>
      <c r="P81" s="52">
        <f t="shared" si="61"/>
        <v>-0.30445507312275427</v>
      </c>
    </row>
    <row r="82" spans="1:16" ht="20.100000000000001" customHeight="1" x14ac:dyDescent="0.25">
      <c r="A82" s="38" t="s">
        <v>197</v>
      </c>
      <c r="B82" s="19">
        <v>4790.6299999999992</v>
      </c>
      <c r="C82" s="140">
        <v>5261.32</v>
      </c>
      <c r="D82" s="247">
        <f t="shared" si="55"/>
        <v>6.8741612635187738E-3</v>
      </c>
      <c r="E82" s="215">
        <f t="shared" si="56"/>
        <v>7.7116527932293852E-3</v>
      </c>
      <c r="F82" s="52">
        <f t="shared" si="57"/>
        <v>9.8252213174467778E-2</v>
      </c>
      <c r="H82" s="19">
        <v>587.41899999999998</v>
      </c>
      <c r="I82" s="140">
        <v>677.30199999999991</v>
      </c>
      <c r="J82" s="214">
        <f t="shared" si="53"/>
        <v>6.3939499733245723E-3</v>
      </c>
      <c r="K82" s="215">
        <f t="shared" si="54"/>
        <v>7.6907023702543001E-3</v>
      </c>
      <c r="L82" s="52">
        <f t="shared" si="50"/>
        <v>0.15301343674617254</v>
      </c>
      <c r="N82" s="40">
        <f t="shared" si="59"/>
        <v>1.2261831951121254</v>
      </c>
      <c r="O82" s="143">
        <f t="shared" si="60"/>
        <v>1.2873233333079912</v>
      </c>
      <c r="P82" s="52">
        <f t="shared" si="61"/>
        <v>4.9862156356069637E-2</v>
      </c>
    </row>
    <row r="83" spans="1:16" ht="20.100000000000001" customHeight="1" x14ac:dyDescent="0.25">
      <c r="A83" s="38" t="s">
        <v>210</v>
      </c>
      <c r="B83" s="19">
        <v>2331.04</v>
      </c>
      <c r="C83" s="140">
        <v>2617.4700000000003</v>
      </c>
      <c r="D83" s="247">
        <f t="shared" si="55"/>
        <v>3.3448512767032318E-3</v>
      </c>
      <c r="E83" s="215">
        <f t="shared" si="56"/>
        <v>3.8364934724924777E-3</v>
      </c>
      <c r="F83" s="52">
        <f t="shared" si="57"/>
        <v>0.12287648431601358</v>
      </c>
      <c r="H83" s="19">
        <v>542.02100000000007</v>
      </c>
      <c r="I83" s="140">
        <v>658.67199999999991</v>
      </c>
      <c r="J83" s="214">
        <f t="shared" si="53"/>
        <v>5.8998009231764018E-3</v>
      </c>
      <c r="K83" s="215">
        <f t="shared" si="54"/>
        <v>7.4791604212303235E-3</v>
      </c>
      <c r="L83" s="52">
        <f t="shared" si="50"/>
        <v>0.2152149086474506</v>
      </c>
      <c r="N83" s="40">
        <f t="shared" si="59"/>
        <v>2.32523251424257</v>
      </c>
      <c r="O83" s="143">
        <f t="shared" si="60"/>
        <v>2.5164452696688016</v>
      </c>
      <c r="P83" s="52">
        <f t="shared" si="61"/>
        <v>8.2233821458718881E-2</v>
      </c>
    </row>
    <row r="84" spans="1:16" ht="20.100000000000001" customHeight="1" x14ac:dyDescent="0.25">
      <c r="A84" s="38" t="s">
        <v>226</v>
      </c>
      <c r="B84" s="19">
        <v>1918.7599999999998</v>
      </c>
      <c r="C84" s="140">
        <v>3700.78</v>
      </c>
      <c r="D84" s="247">
        <f t="shared" si="55"/>
        <v>2.7532632797751615E-3</v>
      </c>
      <c r="E84" s="215">
        <f t="shared" si="56"/>
        <v>5.4243289562557395E-3</v>
      </c>
      <c r="F84" s="52">
        <f t="shared" si="57"/>
        <v>0.92873522483270476</v>
      </c>
      <c r="H84" s="19">
        <v>260.51100000000002</v>
      </c>
      <c r="I84" s="140">
        <v>520.48800000000006</v>
      </c>
      <c r="J84" s="214">
        <f t="shared" si="53"/>
        <v>2.8356152958974052E-3</v>
      </c>
      <c r="K84" s="215">
        <f t="shared" si="54"/>
        <v>5.9100937178524814E-3</v>
      </c>
      <c r="L84" s="52">
        <f t="shared" si="50"/>
        <v>0.99795018252588186</v>
      </c>
      <c r="N84" s="40">
        <f t="shared" ref="N84" si="62">(H84/B84)*10</f>
        <v>1.3577049761304179</v>
      </c>
      <c r="O84" s="143">
        <f t="shared" ref="O84" si="63">(I84/C84)*10</f>
        <v>1.4064278341322642</v>
      </c>
      <c r="P84" s="52">
        <f t="shared" ref="P84" si="64">(O84-N84)/N84</f>
        <v>3.5886189458265778E-2</v>
      </c>
    </row>
    <row r="85" spans="1:16" ht="20.100000000000001" customHeight="1" x14ac:dyDescent="0.25">
      <c r="A85" s="38" t="s">
        <v>179</v>
      </c>
      <c r="B85" s="19">
        <v>4543.1499999999996</v>
      </c>
      <c r="C85" s="140">
        <v>2595.62</v>
      </c>
      <c r="D85" s="247">
        <f t="shared" si="55"/>
        <v>6.5190477545448754E-3</v>
      </c>
      <c r="E85" s="215">
        <f t="shared" si="56"/>
        <v>3.8044673624037422E-3</v>
      </c>
      <c r="F85" s="52">
        <f t="shared" si="57"/>
        <v>-0.42867393768640699</v>
      </c>
      <c r="H85" s="19">
        <v>598.3370000000001</v>
      </c>
      <c r="I85" s="140">
        <v>454.584</v>
      </c>
      <c r="J85" s="214">
        <f t="shared" si="53"/>
        <v>6.5127904361096684E-3</v>
      </c>
      <c r="K85" s="215">
        <f t="shared" si="54"/>
        <v>5.1617598150894006E-3</v>
      </c>
      <c r="L85" s="52">
        <f t="shared" si="50"/>
        <v>-0.24025423799631324</v>
      </c>
      <c r="N85" s="40">
        <f t="shared" ref="N85" si="65">(H85/B85)*10</f>
        <v>1.3170091236256787</v>
      </c>
      <c r="O85" s="143">
        <f t="shared" ref="O85" si="66">(I85/C85)*10</f>
        <v>1.7513503517464035</v>
      </c>
      <c r="P85" s="52">
        <f t="shared" ref="P85" si="67">(O85-N85)/N85</f>
        <v>0.32979363645181065</v>
      </c>
    </row>
    <row r="86" spans="1:16" ht="20.100000000000001" customHeight="1" x14ac:dyDescent="0.25">
      <c r="A86" s="38" t="s">
        <v>219</v>
      </c>
      <c r="B86" s="19">
        <v>600.04</v>
      </c>
      <c r="C86" s="140">
        <v>1096.0999999999999</v>
      </c>
      <c r="D86" s="247">
        <f t="shared" si="55"/>
        <v>8.6100820237876969E-4</v>
      </c>
      <c r="E86" s="215">
        <f t="shared" si="56"/>
        <v>1.6065821175406036E-3</v>
      </c>
      <c r="F86" s="52">
        <f t="shared" si="57"/>
        <v>0.82671155256316242</v>
      </c>
      <c r="H86" s="19">
        <v>226.64200000000002</v>
      </c>
      <c r="I86" s="140">
        <v>451.02199999999993</v>
      </c>
      <c r="J86" s="214">
        <f t="shared" si="53"/>
        <v>2.4669573334438074E-3</v>
      </c>
      <c r="K86" s="215">
        <f t="shared" si="54"/>
        <v>5.121313630310903E-3</v>
      </c>
      <c r="L86" s="52">
        <f t="shared" ref="L86:L88" si="68">(I86-H86)/H86</f>
        <v>0.99001950212228929</v>
      </c>
      <c r="N86" s="40">
        <f t="shared" ref="N86" si="69">(H86/B86)*10</f>
        <v>3.7771148590094001</v>
      </c>
      <c r="O86" s="143">
        <f t="shared" ref="O86" si="70">(I86/C86)*10</f>
        <v>4.1147887966426415</v>
      </c>
      <c r="P86" s="52">
        <f t="shared" ref="P86" si="71">(O86-N86)/N86</f>
        <v>8.939996538040175E-2</v>
      </c>
    </row>
    <row r="87" spans="1:16" ht="20.100000000000001" customHeight="1" x14ac:dyDescent="0.25">
      <c r="A87" s="38" t="s">
        <v>198</v>
      </c>
      <c r="B87" s="19">
        <v>1831.1799999999998</v>
      </c>
      <c r="C87" s="140">
        <v>2414.3200000000002</v>
      </c>
      <c r="D87" s="247">
        <f t="shared" si="55"/>
        <v>2.627593160509225E-3</v>
      </c>
      <c r="E87" s="215">
        <f t="shared" si="56"/>
        <v>3.5387312635896642E-3</v>
      </c>
      <c r="F87" s="52">
        <f t="shared" si="57"/>
        <v>0.31845039810395503</v>
      </c>
      <c r="H87" s="19">
        <v>356.61099999999999</v>
      </c>
      <c r="I87" s="140">
        <v>448.18600000000004</v>
      </c>
      <c r="J87" s="214">
        <f t="shared" si="53"/>
        <v>3.8816464805143331E-3</v>
      </c>
      <c r="K87" s="215">
        <f t="shared" si="54"/>
        <v>5.089111109246384E-3</v>
      </c>
      <c r="L87" s="52">
        <f t="shared" si="68"/>
        <v>0.2567924152648125</v>
      </c>
      <c r="N87" s="40">
        <f t="shared" ref="N87:N88" si="72">(H87/B87)*10</f>
        <v>1.947438263851724</v>
      </c>
      <c r="O87" s="143">
        <f t="shared" ref="O87:O88" si="73">(I87/C87)*10</f>
        <v>1.8563653533914313</v>
      </c>
      <c r="P87" s="52">
        <f t="shared" ref="P87:P88" si="74">(O87-N87)/N87</f>
        <v>-4.6765492981618313E-2</v>
      </c>
    </row>
    <row r="88" spans="1:16" ht="20.100000000000001" customHeight="1" x14ac:dyDescent="0.25">
      <c r="A88" s="38" t="s">
        <v>178</v>
      </c>
      <c r="B88" s="19">
        <v>220.42000000000002</v>
      </c>
      <c r="C88" s="140">
        <v>256.64999999999992</v>
      </c>
      <c r="D88" s="247">
        <f t="shared" si="55"/>
        <v>3.162846276387048E-4</v>
      </c>
      <c r="E88" s="215">
        <f t="shared" si="56"/>
        <v>3.7617854252969241E-4</v>
      </c>
      <c r="F88" s="52">
        <f>(C88-B88)/B88</f>
        <v>0.16436802468015563</v>
      </c>
      <c r="H88" s="19">
        <v>326.005</v>
      </c>
      <c r="I88" s="140">
        <v>387.1339999999999</v>
      </c>
      <c r="J88" s="214">
        <f t="shared" si="53"/>
        <v>3.548505685130507E-3</v>
      </c>
      <c r="K88" s="215">
        <f t="shared" si="54"/>
        <v>4.3958712234808519E-3</v>
      </c>
      <c r="L88" s="52">
        <f t="shared" si="68"/>
        <v>0.18750939402769867</v>
      </c>
      <c r="N88" s="40">
        <f t="shared" si="72"/>
        <v>14.790173305507665</v>
      </c>
      <c r="O88" s="143">
        <f t="shared" si="73"/>
        <v>15.084122345606858</v>
      </c>
      <c r="P88" s="52">
        <f t="shared" si="74"/>
        <v>1.9874617695637829E-2</v>
      </c>
    </row>
    <row r="89" spans="1:16" ht="20.100000000000001" customHeight="1" x14ac:dyDescent="0.25">
      <c r="A89" s="38" t="s">
        <v>227</v>
      </c>
      <c r="B89" s="19">
        <v>939.81</v>
      </c>
      <c r="C89" s="140">
        <v>1194.1099999999999</v>
      </c>
      <c r="D89" s="247">
        <f t="shared" si="55"/>
        <v>1.3485502944430229E-3</v>
      </c>
      <c r="E89" s="215">
        <f t="shared" si="56"/>
        <v>1.750237909293322E-3</v>
      </c>
      <c r="F89" s="52">
        <f t="shared" ref="F89:F94" si="75">(C89-B89)/B89</f>
        <v>0.27058660793139033</v>
      </c>
      <c r="H89" s="19">
        <v>262.43600000000004</v>
      </c>
      <c r="I89" s="140">
        <v>353.41</v>
      </c>
      <c r="J89" s="214">
        <f t="shared" si="53"/>
        <v>2.8565685740492013E-3</v>
      </c>
      <c r="K89" s="215">
        <f t="shared" si="54"/>
        <v>4.0129382825852761E-3</v>
      </c>
      <c r="L89" s="52">
        <f t="shared" ref="L89:L94" si="76">(I89-H89)/H89</f>
        <v>0.34665213613985879</v>
      </c>
      <c r="N89" s="40">
        <f t="shared" ref="N89:N94" si="77">(H89/B89)*10</f>
        <v>2.7924367691341874</v>
      </c>
      <c r="O89" s="143">
        <f t="shared" ref="O89:O94" si="78">(I89/C89)*10</f>
        <v>2.9596100861729662</v>
      </c>
      <c r="P89" s="52">
        <f t="shared" ref="P89:P94" si="79">(O89-N89)/N89</f>
        <v>5.9866464618503049E-2</v>
      </c>
    </row>
    <row r="90" spans="1:16" ht="20.100000000000001" customHeight="1" x14ac:dyDescent="0.25">
      <c r="A90" s="38" t="s">
        <v>228</v>
      </c>
      <c r="B90" s="19">
        <v>1960.49</v>
      </c>
      <c r="C90" s="140">
        <v>1210.3500000000001</v>
      </c>
      <c r="D90" s="247">
        <f t="shared" si="55"/>
        <v>2.8131424083087031E-3</v>
      </c>
      <c r="E90" s="215">
        <f t="shared" si="56"/>
        <v>1.7740412972952011E-3</v>
      </c>
      <c r="F90" s="52">
        <f t="shared" si="75"/>
        <v>-0.38262883258777136</v>
      </c>
      <c r="H90" s="19">
        <v>498.41800000000012</v>
      </c>
      <c r="I90" s="140">
        <v>335.495</v>
      </c>
      <c r="J90" s="214">
        <f t="shared" si="53"/>
        <v>5.4251901246035409E-3</v>
      </c>
      <c r="K90" s="215">
        <f t="shared" si="54"/>
        <v>3.8095150932796105E-3</v>
      </c>
      <c r="L90" s="52">
        <f t="shared" si="76"/>
        <v>-0.32688024910817842</v>
      </c>
      <c r="N90" s="40">
        <f t="shared" si="77"/>
        <v>2.5423134012415272</v>
      </c>
      <c r="O90" s="143">
        <f t="shared" si="78"/>
        <v>2.7718841657371835</v>
      </c>
      <c r="P90" s="52">
        <f t="shared" si="79"/>
        <v>9.0299946648413426E-2</v>
      </c>
    </row>
    <row r="91" spans="1:16" ht="20.100000000000001" customHeight="1" x14ac:dyDescent="0.25">
      <c r="A91" s="38" t="s">
        <v>204</v>
      </c>
      <c r="B91" s="19">
        <v>482.46999999999991</v>
      </c>
      <c r="C91" s="140">
        <v>832.91</v>
      </c>
      <c r="D91" s="247">
        <f t="shared" si="55"/>
        <v>6.9230489201000756E-4</v>
      </c>
      <c r="E91" s="215">
        <f t="shared" si="56"/>
        <v>1.2208177278722236E-3</v>
      </c>
      <c r="F91" s="52">
        <f t="shared" si="75"/>
        <v>0.72634567952411577</v>
      </c>
      <c r="H91" s="19">
        <v>193.43099999999998</v>
      </c>
      <c r="I91" s="140">
        <v>312.43799999999987</v>
      </c>
      <c r="J91" s="214">
        <f t="shared" si="53"/>
        <v>2.1054615824311869E-3</v>
      </c>
      <c r="K91" s="215">
        <f t="shared" si="54"/>
        <v>3.5477049634542825E-3</v>
      </c>
      <c r="L91" s="52">
        <f t="shared" si="76"/>
        <v>0.61524264466398815</v>
      </c>
      <c r="N91" s="40">
        <f t="shared" si="77"/>
        <v>4.0091819180467176</v>
      </c>
      <c r="O91" s="143">
        <f t="shared" si="78"/>
        <v>3.7511615900877633</v>
      </c>
      <c r="P91" s="52">
        <f t="shared" si="79"/>
        <v>-6.4357351009071306E-2</v>
      </c>
    </row>
    <row r="92" spans="1:16" ht="20.100000000000001" customHeight="1" x14ac:dyDescent="0.25">
      <c r="A92" s="38" t="s">
        <v>229</v>
      </c>
      <c r="B92" s="19">
        <v>1625.2</v>
      </c>
      <c r="C92" s="140">
        <v>1563.4599999999998</v>
      </c>
      <c r="D92" s="247">
        <f t="shared" si="55"/>
        <v>2.3320287489266992E-3</v>
      </c>
      <c r="E92" s="215">
        <f t="shared" si="56"/>
        <v>2.2916037564912253E-3</v>
      </c>
      <c r="F92" s="52">
        <f t="shared" si="75"/>
        <v>-3.7989170563623081E-2</v>
      </c>
      <c r="H92" s="19">
        <v>259.84099999999995</v>
      </c>
      <c r="I92" s="140">
        <v>299.00099999999998</v>
      </c>
      <c r="J92" s="214">
        <f t="shared" si="53"/>
        <v>2.8283224666185978E-3</v>
      </c>
      <c r="K92" s="215">
        <f t="shared" si="54"/>
        <v>3.3951290552935117E-3</v>
      </c>
      <c r="L92" s="52">
        <f t="shared" si="76"/>
        <v>0.15070754807747827</v>
      </c>
      <c r="N92" s="40">
        <f t="shared" si="77"/>
        <v>1.5988247600295344</v>
      </c>
      <c r="O92" s="143">
        <f t="shared" si="78"/>
        <v>1.9124314021465214</v>
      </c>
      <c r="P92" s="52">
        <f t="shared" si="79"/>
        <v>0.19614822709600385</v>
      </c>
    </row>
    <row r="93" spans="1:16" ht="20.100000000000001" customHeight="1" x14ac:dyDescent="0.25">
      <c r="A93" s="38" t="s">
        <v>230</v>
      </c>
      <c r="B93" s="19">
        <v>5401.64</v>
      </c>
      <c r="C93" s="140">
        <v>5675.5399999999991</v>
      </c>
      <c r="D93" s="247">
        <f t="shared" si="55"/>
        <v>7.7509105164609987E-3</v>
      </c>
      <c r="E93" s="215">
        <f t="shared" si="56"/>
        <v>8.3187857598635128E-3</v>
      </c>
      <c r="F93" s="52">
        <f t="shared" si="75"/>
        <v>5.0706822372464419E-2</v>
      </c>
      <c r="H93" s="19">
        <v>248.607</v>
      </c>
      <c r="I93" s="140">
        <v>270.09000000000003</v>
      </c>
      <c r="J93" s="214">
        <f t="shared" si="53"/>
        <v>2.7060424007706628E-3</v>
      </c>
      <c r="K93" s="215">
        <f t="shared" si="54"/>
        <v>3.0668472899563039E-3</v>
      </c>
      <c r="L93" s="52">
        <f t="shared" si="76"/>
        <v>8.6413495999710516E-2</v>
      </c>
      <c r="N93" s="40">
        <f t="shared" si="77"/>
        <v>0.46024355566087333</v>
      </c>
      <c r="O93" s="143">
        <f t="shared" si="78"/>
        <v>0.47588423304214234</v>
      </c>
      <c r="P93" s="52">
        <f t="shared" si="79"/>
        <v>3.3983479374980564E-2</v>
      </c>
    </row>
    <row r="94" spans="1:16" ht="20.100000000000001" customHeight="1" x14ac:dyDescent="0.25">
      <c r="A94" s="38" t="s">
        <v>231</v>
      </c>
      <c r="B94" s="19">
        <v>798.59</v>
      </c>
      <c r="C94" s="140">
        <v>910.6</v>
      </c>
      <c r="D94" s="247">
        <f t="shared" si="55"/>
        <v>1.1459111731512261E-3</v>
      </c>
      <c r="E94" s="215">
        <f t="shared" si="56"/>
        <v>1.3346899701053498E-3</v>
      </c>
      <c r="F94" s="52">
        <f t="shared" si="75"/>
        <v>0.14025970773488272</v>
      </c>
      <c r="H94" s="19">
        <v>246.93699999999998</v>
      </c>
      <c r="I94" s="140">
        <v>268.25299999999999</v>
      </c>
      <c r="J94" s="214">
        <f t="shared" si="53"/>
        <v>2.6878647516727413E-3</v>
      </c>
      <c r="K94" s="215">
        <f t="shared" si="54"/>
        <v>3.0459883226800258E-3</v>
      </c>
      <c r="L94" s="52">
        <f t="shared" si="76"/>
        <v>8.6321612395064348E-2</v>
      </c>
      <c r="N94" s="40">
        <f t="shared" si="77"/>
        <v>3.0921624362939677</v>
      </c>
      <c r="O94" s="143">
        <f t="shared" si="78"/>
        <v>2.9458928179222488</v>
      </c>
      <c r="P94" s="52">
        <f t="shared" si="79"/>
        <v>-4.730334236484246E-2</v>
      </c>
    </row>
    <row r="95" spans="1:16" ht="20.100000000000001" customHeight="1" thickBot="1" x14ac:dyDescent="0.3">
      <c r="A95" s="8" t="s">
        <v>17</v>
      </c>
      <c r="B95" s="19">
        <f>B96-SUM(B68:B94)</f>
        <v>28060.519999999786</v>
      </c>
      <c r="C95" s="140">
        <f>C96-SUM(C68:C94)</f>
        <v>22134.989999999409</v>
      </c>
      <c r="D95" s="247">
        <f t="shared" si="55"/>
        <v>4.0264545501988755E-2</v>
      </c>
      <c r="E95" s="215">
        <f t="shared" si="56"/>
        <v>3.2443827302197921E-2</v>
      </c>
      <c r="F95" s="52">
        <f t="shared" ref="F95" si="80">(C95-B95)/B95</f>
        <v>-0.21116964332807883</v>
      </c>
      <c r="H95" s="196">
        <f>H96-SUM(H68:H94)</f>
        <v>5889.7219999999652</v>
      </c>
      <c r="I95" s="119">
        <f>I96-SUM(I68:I94)</f>
        <v>4343.1659999999683</v>
      </c>
      <c r="J95" s="214">
        <f t="shared" si="53"/>
        <v>6.4108562754675844E-2</v>
      </c>
      <c r="K95" s="215">
        <f t="shared" si="54"/>
        <v>4.9316253385650197E-2</v>
      </c>
      <c r="L95" s="52">
        <f t="shared" ref="L95" si="81">(I95-H95)/H95</f>
        <v>-0.2625855685548496</v>
      </c>
      <c r="N95" s="40">
        <f t="shared" ref="N95:N96" si="82">(H95/B95)*10</f>
        <v>2.0989354438192915</v>
      </c>
      <c r="O95" s="143">
        <f t="shared" ref="O95:O96" si="83">(I95/C95)*10</f>
        <v>1.9621269311619676</v>
      </c>
      <c r="P95" s="52">
        <f>(O95-N95)/N95</f>
        <v>-6.5179952561276844E-2</v>
      </c>
    </row>
    <row r="96" spans="1:16" ht="26.25" customHeight="1" thickBot="1" x14ac:dyDescent="0.3">
      <c r="A96" s="12" t="s">
        <v>18</v>
      </c>
      <c r="B96" s="17">
        <v>696903.93</v>
      </c>
      <c r="C96" s="145">
        <v>682255.81999999937</v>
      </c>
      <c r="D96" s="243">
        <f>SUM(D68:D95)</f>
        <v>0.99999999999999978</v>
      </c>
      <c r="E96" s="244">
        <f>SUM(E68:E95)</f>
        <v>1.0000000000000002</v>
      </c>
      <c r="F96" s="57">
        <f>(C96-B96)/B96</f>
        <v>-2.1018836843122241E-2</v>
      </c>
      <c r="G96" s="1"/>
      <c r="H96" s="17">
        <v>91871.065999999992</v>
      </c>
      <c r="I96" s="145">
        <v>88067.638999999981</v>
      </c>
      <c r="J96" s="255">
        <f t="shared" si="53"/>
        <v>1</v>
      </c>
      <c r="K96" s="244">
        <f t="shared" si="54"/>
        <v>1</v>
      </c>
      <c r="L96" s="57">
        <f>(I96-H96)/H96</f>
        <v>-4.1399617590156305E-2</v>
      </c>
      <c r="M96" s="1"/>
      <c r="N96" s="37">
        <f t="shared" si="82"/>
        <v>1.3182744714899224</v>
      </c>
      <c r="O96" s="150">
        <f t="shared" si="83"/>
        <v>1.2908301610384221</v>
      </c>
      <c r="P96" s="57">
        <f>(O96-N96)/N96</f>
        <v>-2.081835842613456E-2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70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 O68:P6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2" t="s">
        <v>16</v>
      </c>
      <c r="B3" s="325"/>
      <c r="C3" s="325"/>
      <c r="D3" s="347" t="s">
        <v>1</v>
      </c>
      <c r="E3" s="345"/>
      <c r="F3" s="347" t="s">
        <v>104</v>
      </c>
      <c r="G3" s="345"/>
      <c r="H3" s="130" t="s">
        <v>0</v>
      </c>
      <c r="J3" s="349" t="s">
        <v>19</v>
      </c>
      <c r="K3" s="345"/>
      <c r="L3" s="343" t="s">
        <v>104</v>
      </c>
      <c r="M3" s="344"/>
      <c r="N3" s="130" t="s">
        <v>0</v>
      </c>
      <c r="P3" s="355" t="s">
        <v>22</v>
      </c>
      <c r="Q3" s="345"/>
      <c r="R3" s="130" t="s">
        <v>0</v>
      </c>
    </row>
    <row r="4" spans="1:18" x14ac:dyDescent="0.25">
      <c r="A4" s="346"/>
      <c r="B4" s="326"/>
      <c r="C4" s="326"/>
      <c r="D4" s="350" t="s">
        <v>159</v>
      </c>
      <c r="E4" s="352"/>
      <c r="F4" s="350" t="str">
        <f>D4</f>
        <v>jan-nov</v>
      </c>
      <c r="G4" s="352"/>
      <c r="H4" s="131" t="s">
        <v>151</v>
      </c>
      <c r="J4" s="353" t="str">
        <f>D4</f>
        <v>jan-nov</v>
      </c>
      <c r="K4" s="352"/>
      <c r="L4" s="354" t="str">
        <f>D4</f>
        <v>jan-nov</v>
      </c>
      <c r="M4" s="342"/>
      <c r="N4" s="131" t="str">
        <f>H4</f>
        <v>2023/2022</v>
      </c>
      <c r="P4" s="353" t="str">
        <f>D4</f>
        <v>jan-nov</v>
      </c>
      <c r="Q4" s="351"/>
      <c r="R4" s="131" t="str">
        <f>N4</f>
        <v>2023/2022</v>
      </c>
    </row>
    <row r="5" spans="1:18" ht="19.5" customHeight="1" thickBot="1" x14ac:dyDescent="0.3">
      <c r="A5" s="333"/>
      <c r="B5" s="356"/>
      <c r="C5" s="356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5660.0200000000141</v>
      </c>
      <c r="E6" s="147">
        <v>6102.800000000002</v>
      </c>
      <c r="F6" s="248">
        <f>D6/D8</f>
        <v>0.30082679241111288</v>
      </c>
      <c r="G6" s="256">
        <f>E6/E8</f>
        <v>0.36614156457903713</v>
      </c>
      <c r="H6" s="165">
        <f>(E6-D6)/D6</f>
        <v>7.8229405549801387E-2</v>
      </c>
      <c r="I6" s="1"/>
      <c r="J6" s="19">
        <v>3489.7930000000019</v>
      </c>
      <c r="K6" s="147">
        <v>2986.5300000000011</v>
      </c>
      <c r="L6" s="247">
        <f>J6/J8</f>
        <v>0.30995401306342729</v>
      </c>
      <c r="M6" s="246">
        <f>K6/K8</f>
        <v>0.309075361161255</v>
      </c>
      <c r="N6" s="165">
        <f>(K6-J6)/J6</f>
        <v>-0.14420998609373123</v>
      </c>
      <c r="P6" s="27">
        <f t="shared" ref="P6:Q8" si="0">(J6/D6)*10</f>
        <v>6.165690227243001</v>
      </c>
      <c r="Q6" s="152">
        <f t="shared" si="0"/>
        <v>4.8937045290686241</v>
      </c>
      <c r="R6" s="165">
        <f>(Q6-P6)/P6</f>
        <v>-0.20630061701026253</v>
      </c>
    </row>
    <row r="7" spans="1:18" ht="24" customHeight="1" thickBot="1" x14ac:dyDescent="0.3">
      <c r="A7" s="161" t="s">
        <v>21</v>
      </c>
      <c r="B7" s="1"/>
      <c r="C7" s="1"/>
      <c r="D7" s="117">
        <v>13154.860000000033</v>
      </c>
      <c r="E7" s="140">
        <v>10565.070000000016</v>
      </c>
      <c r="F7" s="248">
        <f>D7/D8</f>
        <v>0.69917320758888712</v>
      </c>
      <c r="G7" s="228">
        <f>E7/E8</f>
        <v>0.63385843542096287</v>
      </c>
      <c r="H7" s="55">
        <f t="shared" ref="H7:H8" si="1">(E7-D7)/D7</f>
        <v>-0.19686944596901912</v>
      </c>
      <c r="J7" s="19">
        <v>7769.2739999999931</v>
      </c>
      <c r="K7" s="140">
        <v>6676.2589999999964</v>
      </c>
      <c r="L7" s="247">
        <f>J7/J8</f>
        <v>0.6900459869365726</v>
      </c>
      <c r="M7" s="215">
        <f>K7/K8</f>
        <v>0.690924638838745</v>
      </c>
      <c r="N7" s="102">
        <f t="shared" ref="N7:N8" si="2">(K7-J7)/J7</f>
        <v>-0.14068431619222049</v>
      </c>
      <c r="P7" s="27">
        <f t="shared" si="0"/>
        <v>5.9060104022391524</v>
      </c>
      <c r="Q7" s="152">
        <f t="shared" si="0"/>
        <v>6.3191810371346202</v>
      </c>
      <c r="R7" s="102">
        <f t="shared" ref="R7:R8" si="3">(Q7-P7)/P7</f>
        <v>6.9957654449579354E-2</v>
      </c>
    </row>
    <row r="8" spans="1:18" ht="26.25" customHeight="1" thickBot="1" x14ac:dyDescent="0.3">
      <c r="A8" s="12" t="s">
        <v>12</v>
      </c>
      <c r="B8" s="162"/>
      <c r="C8" s="162"/>
      <c r="D8" s="163">
        <v>18814.880000000048</v>
      </c>
      <c r="E8" s="145">
        <v>16667.870000000017</v>
      </c>
      <c r="F8" s="257">
        <f>SUM(F6:F7)</f>
        <v>1</v>
      </c>
      <c r="G8" s="258">
        <f>SUM(G6:G7)</f>
        <v>1</v>
      </c>
      <c r="H8" s="164">
        <f t="shared" si="1"/>
        <v>-0.11411234087063142</v>
      </c>
      <c r="I8" s="1"/>
      <c r="J8" s="17">
        <v>11259.066999999995</v>
      </c>
      <c r="K8" s="145">
        <v>9662.788999999997</v>
      </c>
      <c r="L8" s="243">
        <f>SUM(L6:L7)</f>
        <v>0.99999999999999989</v>
      </c>
      <c r="M8" s="244">
        <f>SUM(M6:M7)</f>
        <v>1</v>
      </c>
      <c r="N8" s="164">
        <f t="shared" si="2"/>
        <v>-0.14177711172693075</v>
      </c>
      <c r="O8" s="1"/>
      <c r="P8" s="29">
        <f t="shared" si="0"/>
        <v>5.9841290510489387</v>
      </c>
      <c r="Q8" s="146">
        <f t="shared" si="0"/>
        <v>5.7972548382006739</v>
      </c>
      <c r="R8" s="164">
        <f t="shared" si="3"/>
        <v>-3.1228305949636596E-2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13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1330.6400000000006</v>
      </c>
      <c r="C7" s="147">
        <v>1127.5200000000004</v>
      </c>
      <c r="D7" s="247">
        <f>B7/$B$33</f>
        <v>7.0722747102293523E-2</v>
      </c>
      <c r="E7" s="246">
        <f>C7/$C$33</f>
        <v>6.7646315935989479E-2</v>
      </c>
      <c r="F7" s="52">
        <f>(C7-B7)/B7</f>
        <v>-0.15264834966632601</v>
      </c>
      <c r="H7" s="39">
        <v>1406.268</v>
      </c>
      <c r="I7" s="147">
        <v>1261.547</v>
      </c>
      <c r="J7" s="247">
        <f>H7/$H$33</f>
        <v>0.12490093539722254</v>
      </c>
      <c r="K7" s="246">
        <f>I7/$I$33</f>
        <v>0.1305572335275044</v>
      </c>
      <c r="L7" s="52">
        <f>(I7-H7)/H7</f>
        <v>-0.10291139384526989</v>
      </c>
      <c r="N7" s="27">
        <f t="shared" ref="N7:N33" si="0">(H7/B7)*10</f>
        <v>10.56835808332832</v>
      </c>
      <c r="O7" s="151">
        <f t="shared" ref="O7:O33" si="1">(I7/C7)*10</f>
        <v>11.18868844898538</v>
      </c>
      <c r="P7" s="61">
        <f>(O7-N7)/N7</f>
        <v>5.8696948075182658E-2</v>
      </c>
    </row>
    <row r="8" spans="1:16" ht="20.100000000000001" customHeight="1" x14ac:dyDescent="0.25">
      <c r="A8" s="8" t="s">
        <v>170</v>
      </c>
      <c r="B8" s="19">
        <v>2861.2799999999993</v>
      </c>
      <c r="C8" s="140">
        <v>1787.5800000000004</v>
      </c>
      <c r="D8" s="247">
        <f t="shared" ref="D8:D32" si="2">B8/$B$33</f>
        <v>0.1520753786364834</v>
      </c>
      <c r="E8" s="215">
        <f t="shared" ref="E8:E32" si="3">C8/$C$33</f>
        <v>0.10724705676250182</v>
      </c>
      <c r="F8" s="52">
        <f t="shared" ref="F8:F33" si="4">(C8-B8)/B8</f>
        <v>-0.37525163563160513</v>
      </c>
      <c r="H8" s="19">
        <v>1537.4859999999994</v>
      </c>
      <c r="I8" s="140">
        <v>1160.4550000000002</v>
      </c>
      <c r="J8" s="247">
        <f t="shared" ref="J8:J32" si="5">H8/$H$33</f>
        <v>0.13655536466742754</v>
      </c>
      <c r="K8" s="215">
        <f t="shared" ref="K8:K32" si="6">I8/$I$33</f>
        <v>0.12009524372311149</v>
      </c>
      <c r="L8" s="52">
        <f t="shared" ref="L8:L31" si="7">(I8-H8)/H8</f>
        <v>-0.24522564758313209</v>
      </c>
      <c r="N8" s="27">
        <f t="shared" si="0"/>
        <v>5.3734202874238104</v>
      </c>
      <c r="O8" s="152">
        <f t="shared" si="1"/>
        <v>6.4917654035064167</v>
      </c>
      <c r="P8" s="52">
        <f t="shared" ref="P8:P64" si="8">(O8-N8)/N8</f>
        <v>0.20812537569414225</v>
      </c>
    </row>
    <row r="9" spans="1:16" ht="20.100000000000001" customHeight="1" x14ac:dyDescent="0.25">
      <c r="A9" s="8" t="s">
        <v>164</v>
      </c>
      <c r="B9" s="19">
        <v>2366.6299999999997</v>
      </c>
      <c r="C9" s="140">
        <v>1857.1400000000003</v>
      </c>
      <c r="D9" s="247">
        <f t="shared" si="2"/>
        <v>0.12578501696529554</v>
      </c>
      <c r="E9" s="215">
        <f t="shared" si="3"/>
        <v>0.11142035545033656</v>
      </c>
      <c r="F9" s="52">
        <f t="shared" si="4"/>
        <v>-0.21528080012507211</v>
      </c>
      <c r="H9" s="19">
        <v>1365.5569999999996</v>
      </c>
      <c r="I9" s="140">
        <v>1066.8019999999999</v>
      </c>
      <c r="J9" s="247">
        <f t="shared" si="5"/>
        <v>0.12128509404908948</v>
      </c>
      <c r="K9" s="215">
        <f t="shared" si="6"/>
        <v>0.11040311446312244</v>
      </c>
      <c r="L9" s="52">
        <f t="shared" si="7"/>
        <v>-0.21877885727216057</v>
      </c>
      <c r="N9" s="27">
        <f t="shared" ref="N9:N15" si="9">(H9/B9)*10</f>
        <v>5.7700485500479566</v>
      </c>
      <c r="O9" s="152">
        <f t="shared" ref="O9:O15" si="10">(I9/C9)*10</f>
        <v>5.7443272989650742</v>
      </c>
      <c r="P9" s="52">
        <f t="shared" ref="P9:P15" si="11">(O9-N9)/N9</f>
        <v>-4.457718312035449E-3</v>
      </c>
    </row>
    <row r="10" spans="1:16" ht="20.100000000000001" customHeight="1" x14ac:dyDescent="0.25">
      <c r="A10" s="8" t="s">
        <v>176</v>
      </c>
      <c r="B10" s="19">
        <v>165.53000000000006</v>
      </c>
      <c r="C10" s="140">
        <v>910.31999999999994</v>
      </c>
      <c r="D10" s="247">
        <f t="shared" si="2"/>
        <v>8.7978238500591045E-3</v>
      </c>
      <c r="E10" s="215">
        <f t="shared" si="3"/>
        <v>5.4615256778460616E-2</v>
      </c>
      <c r="F10" s="52">
        <f t="shared" si="4"/>
        <v>4.4994260859058759</v>
      </c>
      <c r="H10" s="19">
        <v>314.67900000000003</v>
      </c>
      <c r="I10" s="140">
        <v>755.66300000000024</v>
      </c>
      <c r="J10" s="247">
        <f t="shared" si="5"/>
        <v>2.7948941062345578E-2</v>
      </c>
      <c r="K10" s="215">
        <f t="shared" si="6"/>
        <v>7.8203404834773962E-2</v>
      </c>
      <c r="L10" s="52">
        <f t="shared" si="7"/>
        <v>1.4013772765262384</v>
      </c>
      <c r="N10" s="27">
        <f t="shared" si="9"/>
        <v>19.010390865704096</v>
      </c>
      <c r="O10" s="152">
        <f t="shared" si="10"/>
        <v>8.3010699534229744</v>
      </c>
      <c r="P10" s="52">
        <f t="shared" si="11"/>
        <v>-0.56334038515753981</v>
      </c>
    </row>
    <row r="11" spans="1:16" ht="20.100000000000001" customHeight="1" x14ac:dyDescent="0.25">
      <c r="A11" s="8" t="s">
        <v>167</v>
      </c>
      <c r="B11" s="19">
        <v>700.26999999999987</v>
      </c>
      <c r="C11" s="140">
        <v>1095.1799999999998</v>
      </c>
      <c r="D11" s="247">
        <f t="shared" si="2"/>
        <v>3.7218945855620647E-2</v>
      </c>
      <c r="E11" s="215">
        <f t="shared" si="3"/>
        <v>6.5706056022755185E-2</v>
      </c>
      <c r="F11" s="52">
        <f t="shared" si="4"/>
        <v>0.56393962328816039</v>
      </c>
      <c r="H11" s="19">
        <v>1187.1989999999998</v>
      </c>
      <c r="I11" s="140">
        <v>721.75299999999993</v>
      </c>
      <c r="J11" s="247">
        <f t="shared" si="5"/>
        <v>0.1054438169699141</v>
      </c>
      <c r="K11" s="215">
        <f t="shared" si="6"/>
        <v>7.469406607140032E-2</v>
      </c>
      <c r="L11" s="52">
        <f t="shared" si="7"/>
        <v>-0.39205390166265297</v>
      </c>
      <c r="N11" s="27">
        <f t="shared" ref="N11" si="12">(H11/B11)*10</f>
        <v>16.953446527767863</v>
      </c>
      <c r="O11" s="152">
        <f t="shared" ref="O11" si="13">(I11/C11)*10</f>
        <v>6.5902682664036956</v>
      </c>
      <c r="P11" s="52">
        <f t="shared" ref="P11" si="14">(O11-N11)/N11</f>
        <v>-0.61127265446529899</v>
      </c>
    </row>
    <row r="12" spans="1:16" ht="20.100000000000001" customHeight="1" x14ac:dyDescent="0.25">
      <c r="A12" s="8" t="s">
        <v>178</v>
      </c>
      <c r="B12" s="19">
        <v>97.759999999999991</v>
      </c>
      <c r="C12" s="140">
        <v>103.74</v>
      </c>
      <c r="D12" s="247">
        <f t="shared" si="2"/>
        <v>5.1958875103109868E-3</v>
      </c>
      <c r="E12" s="215">
        <f t="shared" si="3"/>
        <v>6.2239506307644613E-3</v>
      </c>
      <c r="F12" s="52">
        <f t="shared" si="4"/>
        <v>6.1170212765957493E-2</v>
      </c>
      <c r="H12" s="19">
        <v>418.18899999999991</v>
      </c>
      <c r="I12" s="140">
        <v>474.52500000000009</v>
      </c>
      <c r="J12" s="247">
        <f t="shared" si="5"/>
        <v>3.7142420415474921E-2</v>
      </c>
      <c r="K12" s="215">
        <f t="shared" si="6"/>
        <v>4.9108492382478837E-2</v>
      </c>
      <c r="L12" s="52">
        <f t="shared" si="7"/>
        <v>0.13471420816903409</v>
      </c>
      <c r="N12" s="27">
        <f t="shared" si="9"/>
        <v>42.777107201309327</v>
      </c>
      <c r="O12" s="152">
        <f t="shared" si="10"/>
        <v>45.741758241758255</v>
      </c>
      <c r="P12" s="52">
        <f t="shared" si="11"/>
        <v>6.9304617221946821E-2</v>
      </c>
    </row>
    <row r="13" spans="1:16" ht="20.100000000000001" customHeight="1" x14ac:dyDescent="0.25">
      <c r="A13" s="8" t="s">
        <v>171</v>
      </c>
      <c r="B13" s="19">
        <v>339.51999999999992</v>
      </c>
      <c r="C13" s="140">
        <v>797.43999999999983</v>
      </c>
      <c r="D13" s="247">
        <f t="shared" si="2"/>
        <v>1.804529181158742E-2</v>
      </c>
      <c r="E13" s="215">
        <f t="shared" si="3"/>
        <v>4.7842945739317633E-2</v>
      </c>
      <c r="F13" s="52">
        <f t="shared" si="4"/>
        <v>1.3487276154571159</v>
      </c>
      <c r="H13" s="19">
        <v>160.79599999999996</v>
      </c>
      <c r="I13" s="140">
        <v>341.21200000000005</v>
      </c>
      <c r="J13" s="247">
        <f t="shared" si="5"/>
        <v>1.4281467549664638E-2</v>
      </c>
      <c r="K13" s="215">
        <f t="shared" si="6"/>
        <v>3.5311958069248972E-2</v>
      </c>
      <c r="L13" s="52">
        <f t="shared" si="7"/>
        <v>1.1220179606457881</v>
      </c>
      <c r="N13" s="27">
        <f t="shared" si="9"/>
        <v>4.7359802073515551</v>
      </c>
      <c r="O13" s="152">
        <f t="shared" si="10"/>
        <v>4.2788422953451057</v>
      </c>
      <c r="P13" s="52">
        <f t="shared" si="11"/>
        <v>-9.6524455760360769E-2</v>
      </c>
    </row>
    <row r="14" spans="1:16" ht="20.100000000000001" customHeight="1" x14ac:dyDescent="0.25">
      <c r="A14" s="8" t="s">
        <v>173</v>
      </c>
      <c r="B14" s="19">
        <v>549.19000000000005</v>
      </c>
      <c r="C14" s="140">
        <v>485.69</v>
      </c>
      <c r="D14" s="247">
        <f t="shared" si="2"/>
        <v>2.9189131155766077E-2</v>
      </c>
      <c r="E14" s="215">
        <f t="shared" si="3"/>
        <v>2.9139296142818502E-2</v>
      </c>
      <c r="F14" s="52">
        <f t="shared" si="4"/>
        <v>-0.11562482929405134</v>
      </c>
      <c r="H14" s="19">
        <v>301.01000000000005</v>
      </c>
      <c r="I14" s="140">
        <v>329.29800000000006</v>
      </c>
      <c r="J14" s="247">
        <f t="shared" si="5"/>
        <v>2.6734897305433929E-2</v>
      </c>
      <c r="K14" s="215">
        <f t="shared" si="6"/>
        <v>3.4078980716644044E-2</v>
      </c>
      <c r="L14" s="52">
        <f t="shared" si="7"/>
        <v>9.3976944287565214E-2</v>
      </c>
      <c r="N14" s="27">
        <f t="shared" ref="N14" si="15">(H14/B14)*10</f>
        <v>5.4809810812287187</v>
      </c>
      <c r="O14" s="152">
        <f t="shared" ref="O14" si="16">(I14/C14)*10</f>
        <v>6.7800037060676575</v>
      </c>
      <c r="P14" s="52">
        <f t="shared" ref="P14" si="17">(O14-N14)/N14</f>
        <v>0.23700549328437484</v>
      </c>
    </row>
    <row r="15" spans="1:16" ht="20.100000000000001" customHeight="1" x14ac:dyDescent="0.25">
      <c r="A15" s="8" t="s">
        <v>165</v>
      </c>
      <c r="B15" s="19">
        <v>453.95</v>
      </c>
      <c r="C15" s="140">
        <v>727.75</v>
      </c>
      <c r="D15" s="247">
        <f t="shared" si="2"/>
        <v>2.4127180189296979E-2</v>
      </c>
      <c r="E15" s="215">
        <f t="shared" si="3"/>
        <v>4.3661847614602248E-2</v>
      </c>
      <c r="F15" s="52">
        <f t="shared" si="4"/>
        <v>0.60315012666593237</v>
      </c>
      <c r="H15" s="19">
        <v>317.64600000000002</v>
      </c>
      <c r="I15" s="140">
        <v>329.23799999999983</v>
      </c>
      <c r="J15" s="247">
        <f t="shared" si="5"/>
        <v>2.8212462009507541E-2</v>
      </c>
      <c r="K15" s="215">
        <f t="shared" si="6"/>
        <v>3.4072771329271494E-2</v>
      </c>
      <c r="L15" s="52">
        <f t="shared" si="7"/>
        <v>3.6493454978182675E-2</v>
      </c>
      <c r="N15" s="27">
        <f t="shared" si="9"/>
        <v>6.9973785659213572</v>
      </c>
      <c r="O15" s="152">
        <f t="shared" si="10"/>
        <v>4.5240535898316709</v>
      </c>
      <c r="P15" s="52">
        <f t="shared" si="11"/>
        <v>-0.35346450857114936</v>
      </c>
    </row>
    <row r="16" spans="1:16" ht="20.100000000000001" customHeight="1" x14ac:dyDescent="0.25">
      <c r="A16" s="8" t="s">
        <v>168</v>
      </c>
      <c r="B16" s="19">
        <v>752.71000000000015</v>
      </c>
      <c r="C16" s="140">
        <v>676.4899999999999</v>
      </c>
      <c r="D16" s="247">
        <f t="shared" si="2"/>
        <v>4.0006101553663916E-2</v>
      </c>
      <c r="E16" s="215">
        <f t="shared" si="3"/>
        <v>4.0586469656890785E-2</v>
      </c>
      <c r="F16" s="52">
        <f t="shared" si="4"/>
        <v>-0.10126077772316064</v>
      </c>
      <c r="H16" s="19">
        <v>338.18699999999995</v>
      </c>
      <c r="I16" s="140">
        <v>324.66900000000004</v>
      </c>
      <c r="J16" s="247">
        <f t="shared" si="5"/>
        <v>3.0036858293853299E-2</v>
      </c>
      <c r="K16" s="215">
        <f t="shared" si="6"/>
        <v>3.3599926480853533E-2</v>
      </c>
      <c r="L16" s="52">
        <f t="shared" si="7"/>
        <v>-3.9971968171455194E-2</v>
      </c>
      <c r="N16" s="27">
        <f t="shared" ref="N16" si="18">(H16/B16)*10</f>
        <v>4.4929255623015489</v>
      </c>
      <c r="O16" s="152">
        <f t="shared" ref="O16" si="19">(I16/C16)*10</f>
        <v>4.7993170630755824</v>
      </c>
      <c r="P16" s="52">
        <f t="shared" ref="P16" si="20">(O16-N16)/N16</f>
        <v>6.819420810014068E-2</v>
      </c>
    </row>
    <row r="17" spans="1:16" ht="20.100000000000001" customHeight="1" x14ac:dyDescent="0.25">
      <c r="A17" s="8" t="s">
        <v>184</v>
      </c>
      <c r="B17" s="19">
        <v>666.3599999999999</v>
      </c>
      <c r="C17" s="140">
        <v>625.21000000000026</v>
      </c>
      <c r="D17" s="247">
        <f t="shared" si="2"/>
        <v>3.5416648950192607E-2</v>
      </c>
      <c r="E17" s="215">
        <f t="shared" si="3"/>
        <v>3.7509891785813099E-2</v>
      </c>
      <c r="F17" s="52">
        <f t="shared" si="4"/>
        <v>-6.1753406567020296E-2</v>
      </c>
      <c r="H17" s="19">
        <v>418.96899999999999</v>
      </c>
      <c r="I17" s="140">
        <v>319.21300000000002</v>
      </c>
      <c r="J17" s="247">
        <f t="shared" si="5"/>
        <v>3.7211697914223268E-2</v>
      </c>
      <c r="K17" s="215">
        <f t="shared" si="6"/>
        <v>3.3035286189111675E-2</v>
      </c>
      <c r="L17" s="52">
        <f t="shared" si="7"/>
        <v>-0.23809876148354644</v>
      </c>
      <c r="N17" s="27">
        <f t="shared" ref="N17:N19" si="21">(H17/B17)*10</f>
        <v>6.2874272165195997</v>
      </c>
      <c r="O17" s="152">
        <f t="shared" ref="O17:O19" si="22">(I17/C17)*10</f>
        <v>5.1056924873242568</v>
      </c>
      <c r="P17" s="52">
        <f t="shared" ref="P17:P19" si="23">(O17-N17)/N17</f>
        <v>-0.18795203324031337</v>
      </c>
    </row>
    <row r="18" spans="1:16" ht="20.100000000000001" customHeight="1" x14ac:dyDescent="0.25">
      <c r="A18" s="8" t="s">
        <v>163</v>
      </c>
      <c r="B18" s="19">
        <v>1228.4000000000005</v>
      </c>
      <c r="C18" s="140">
        <v>1028.32</v>
      </c>
      <c r="D18" s="247">
        <f t="shared" si="2"/>
        <v>6.5288750180708066E-2</v>
      </c>
      <c r="E18" s="215">
        <f t="shared" si="3"/>
        <v>6.1694745639364862E-2</v>
      </c>
      <c r="F18" s="52">
        <f t="shared" si="4"/>
        <v>-0.16287854119179462</v>
      </c>
      <c r="H18" s="19">
        <v>441.48399999999998</v>
      </c>
      <c r="I18" s="140">
        <v>288.10900000000004</v>
      </c>
      <c r="J18" s="247">
        <f t="shared" si="5"/>
        <v>3.9211419560785991E-2</v>
      </c>
      <c r="K18" s="215">
        <f t="shared" si="6"/>
        <v>2.9816339775193289E-2</v>
      </c>
      <c r="L18" s="52">
        <f t="shared" si="7"/>
        <v>-0.34740783357947275</v>
      </c>
      <c r="N18" s="27">
        <f t="shared" si="21"/>
        <v>3.5939759036144556</v>
      </c>
      <c r="O18" s="152">
        <f t="shared" si="22"/>
        <v>2.801744593122764</v>
      </c>
      <c r="P18" s="52">
        <f t="shared" si="23"/>
        <v>-0.2204331168984594</v>
      </c>
    </row>
    <row r="19" spans="1:16" ht="20.100000000000001" customHeight="1" x14ac:dyDescent="0.25">
      <c r="A19" s="8" t="s">
        <v>211</v>
      </c>
      <c r="B19" s="19">
        <v>188.1</v>
      </c>
      <c r="C19" s="140">
        <v>544.23</v>
      </c>
      <c r="D19" s="247">
        <f t="shared" si="2"/>
        <v>9.9974063081986163E-3</v>
      </c>
      <c r="E19" s="215">
        <f t="shared" si="3"/>
        <v>3.2651442565846761E-2</v>
      </c>
      <c r="F19" s="52">
        <f t="shared" si="4"/>
        <v>1.8933014354066986</v>
      </c>
      <c r="H19" s="19">
        <v>53.286999999999999</v>
      </c>
      <c r="I19" s="140">
        <v>179.501</v>
      </c>
      <c r="J19" s="247">
        <f t="shared" si="5"/>
        <v>4.7328077894909061E-3</v>
      </c>
      <c r="K19" s="215">
        <f t="shared" si="6"/>
        <v>1.8576520712601723E-2</v>
      </c>
      <c r="L19" s="52">
        <f t="shared" si="7"/>
        <v>2.3685701953572167</v>
      </c>
      <c r="N19" s="27">
        <f t="shared" si="21"/>
        <v>2.8329080276448697</v>
      </c>
      <c r="O19" s="152">
        <f t="shared" si="22"/>
        <v>3.2982562519522993</v>
      </c>
      <c r="P19" s="52">
        <f t="shared" si="23"/>
        <v>0.16426520725923305</v>
      </c>
    </row>
    <row r="20" spans="1:16" ht="20.100000000000001" customHeight="1" x14ac:dyDescent="0.25">
      <c r="A20" s="8" t="s">
        <v>169</v>
      </c>
      <c r="B20" s="19">
        <v>246.82999999999998</v>
      </c>
      <c r="C20" s="140">
        <v>458.12000000000006</v>
      </c>
      <c r="D20" s="247">
        <f t="shared" si="2"/>
        <v>1.3118871871625011E-2</v>
      </c>
      <c r="E20" s="215">
        <f t="shared" si="3"/>
        <v>2.748521556743605E-2</v>
      </c>
      <c r="F20" s="52">
        <f t="shared" si="4"/>
        <v>0.85601426082729037</v>
      </c>
      <c r="H20" s="19">
        <v>150.26400000000001</v>
      </c>
      <c r="I20" s="140">
        <v>168.25299999999996</v>
      </c>
      <c r="J20" s="247">
        <f t="shared" si="5"/>
        <v>1.3346043681949847E-2</v>
      </c>
      <c r="K20" s="215">
        <f t="shared" si="6"/>
        <v>1.7412467559831848E-2</v>
      </c>
      <c r="L20" s="52">
        <f t="shared" si="7"/>
        <v>0.11971596656551101</v>
      </c>
      <c r="N20" s="27">
        <f t="shared" ref="N20:N31" si="24">(H20/B20)*10</f>
        <v>6.0877527042904038</v>
      </c>
      <c r="O20" s="152">
        <f t="shared" ref="O20:O31" si="25">(I20/C20)*10</f>
        <v>3.6726840129223772</v>
      </c>
      <c r="P20" s="52">
        <f t="shared" ref="P20:P31" si="26">(O20-N20)/N20</f>
        <v>-0.39670939485862872</v>
      </c>
    </row>
    <row r="21" spans="1:16" ht="20.100000000000001" customHeight="1" x14ac:dyDescent="0.25">
      <c r="A21" s="8" t="s">
        <v>179</v>
      </c>
      <c r="B21" s="19">
        <v>16.48</v>
      </c>
      <c r="C21" s="140">
        <v>424.01</v>
      </c>
      <c r="D21" s="247">
        <f t="shared" si="2"/>
        <v>8.7590247718826798E-4</v>
      </c>
      <c r="E21" s="215">
        <f t="shared" si="3"/>
        <v>2.5438763321288214E-2</v>
      </c>
      <c r="F21" s="52">
        <f t="shared" si="4"/>
        <v>24.728762135922327</v>
      </c>
      <c r="H21" s="19">
        <v>12.41</v>
      </c>
      <c r="I21" s="140">
        <v>164.25399999999999</v>
      </c>
      <c r="J21" s="247">
        <f t="shared" si="5"/>
        <v>1.1022227685473407E-3</v>
      </c>
      <c r="K21" s="215">
        <f t="shared" si="6"/>
        <v>1.6998611891452881E-2</v>
      </c>
      <c r="L21" s="52">
        <f t="shared" si="7"/>
        <v>12.235616438356164</v>
      </c>
      <c r="N21" s="27">
        <f t="shared" si="24"/>
        <v>7.5303398058252426</v>
      </c>
      <c r="O21" s="152">
        <f t="shared" si="25"/>
        <v>3.8738237305723922</v>
      </c>
      <c r="P21" s="52">
        <f t="shared" si="26"/>
        <v>-0.48557119194332776</v>
      </c>
    </row>
    <row r="22" spans="1:16" ht="20.100000000000001" customHeight="1" x14ac:dyDescent="0.25">
      <c r="A22" s="8" t="s">
        <v>193</v>
      </c>
      <c r="B22" s="19">
        <v>70.149999999999977</v>
      </c>
      <c r="C22" s="140">
        <v>179.85999999999999</v>
      </c>
      <c r="D22" s="247">
        <f t="shared" si="2"/>
        <v>3.7284319644876806E-3</v>
      </c>
      <c r="E22" s="215">
        <f t="shared" si="3"/>
        <v>1.0790820902730827E-2</v>
      </c>
      <c r="F22" s="52">
        <f t="shared" si="4"/>
        <v>1.5639344262295087</v>
      </c>
      <c r="H22" s="19">
        <v>27.687999999999999</v>
      </c>
      <c r="I22" s="140">
        <v>137.34400000000002</v>
      </c>
      <c r="J22" s="247">
        <f t="shared" si="5"/>
        <v>2.4591735709539697E-3</v>
      </c>
      <c r="K22" s="215">
        <f t="shared" si="6"/>
        <v>1.4213701654874187E-2</v>
      </c>
      <c r="L22" s="52">
        <f t="shared" si="7"/>
        <v>3.9604160647211799</v>
      </c>
      <c r="N22" s="27">
        <f t="shared" ref="N22:N24" si="27">(H22/B22)*10</f>
        <v>3.94697077690663</v>
      </c>
      <c r="O22" s="152">
        <f t="shared" ref="O22:O24" si="28">(I22/C22)*10</f>
        <v>7.6361614589124898</v>
      </c>
      <c r="P22" s="52">
        <f t="shared" ref="P22:P24" si="29">(O22-N22)/N22</f>
        <v>0.93468913010224997</v>
      </c>
    </row>
    <row r="23" spans="1:16" ht="20.100000000000001" customHeight="1" x14ac:dyDescent="0.25">
      <c r="A23" s="8" t="s">
        <v>177</v>
      </c>
      <c r="B23" s="19">
        <v>288.69</v>
      </c>
      <c r="C23" s="140">
        <v>177.55</v>
      </c>
      <c r="D23" s="247">
        <f t="shared" si="2"/>
        <v>1.5343706683220939E-2</v>
      </c>
      <c r="E23" s="215">
        <f t="shared" si="3"/>
        <v>1.0652230908928381E-2</v>
      </c>
      <c r="F23" s="52">
        <f t="shared" si="4"/>
        <v>-0.38498042883369699</v>
      </c>
      <c r="H23" s="19">
        <v>197.96800000000002</v>
      </c>
      <c r="I23" s="140">
        <v>125.92099999999999</v>
      </c>
      <c r="J23" s="247">
        <f t="shared" si="5"/>
        <v>1.7582984451553582E-2</v>
      </c>
      <c r="K23" s="215">
        <f t="shared" si="6"/>
        <v>1.3031537788934443E-2</v>
      </c>
      <c r="L23" s="52">
        <f t="shared" si="7"/>
        <v>-0.36393255475632436</v>
      </c>
      <c r="N23" s="27">
        <f t="shared" si="27"/>
        <v>6.8574595586961795</v>
      </c>
      <c r="O23" s="152">
        <f t="shared" si="28"/>
        <v>7.0921430582934377</v>
      </c>
      <c r="P23" s="52">
        <f t="shared" si="29"/>
        <v>3.4223096408880459E-2</v>
      </c>
    </row>
    <row r="24" spans="1:16" ht="20.100000000000001" customHeight="1" x14ac:dyDescent="0.25">
      <c r="A24" s="8" t="s">
        <v>182</v>
      </c>
      <c r="B24" s="19">
        <v>250.75999999999996</v>
      </c>
      <c r="C24" s="140">
        <v>172.92999999999998</v>
      </c>
      <c r="D24" s="247">
        <f t="shared" si="2"/>
        <v>1.3327749100711774E-2</v>
      </c>
      <c r="E24" s="215">
        <f t="shared" si="3"/>
        <v>1.0375050921323485E-2</v>
      </c>
      <c r="F24" s="52">
        <f t="shared" si="4"/>
        <v>-0.31037645557505184</v>
      </c>
      <c r="H24" s="19">
        <v>64.39800000000001</v>
      </c>
      <c r="I24" s="140">
        <v>125.37500000000001</v>
      </c>
      <c r="J24" s="247">
        <f t="shared" si="5"/>
        <v>5.7196568774304313E-3</v>
      </c>
      <c r="K24" s="215">
        <f t="shared" si="6"/>
        <v>1.2975032363844442E-2</v>
      </c>
      <c r="L24" s="52">
        <f t="shared" si="7"/>
        <v>0.94687723221218045</v>
      </c>
      <c r="N24" s="27">
        <f t="shared" si="27"/>
        <v>2.5681129366725166</v>
      </c>
      <c r="O24" s="152">
        <f t="shared" si="28"/>
        <v>7.2500433701497737</v>
      </c>
      <c r="P24" s="52">
        <f t="shared" si="29"/>
        <v>1.8231014557886216</v>
      </c>
    </row>
    <row r="25" spans="1:16" ht="20.100000000000001" customHeight="1" x14ac:dyDescent="0.25">
      <c r="A25" s="8" t="s">
        <v>181</v>
      </c>
      <c r="B25" s="19">
        <v>161.16000000000005</v>
      </c>
      <c r="C25" s="140">
        <v>205.99000000000009</v>
      </c>
      <c r="D25" s="247">
        <f t="shared" si="2"/>
        <v>8.5655608752221672E-3</v>
      </c>
      <c r="E25" s="215">
        <f t="shared" si="3"/>
        <v>1.2358507715742935E-2</v>
      </c>
      <c r="F25" s="52">
        <f t="shared" si="4"/>
        <v>0.27817076197567653</v>
      </c>
      <c r="H25" s="19">
        <v>57.018999999999977</v>
      </c>
      <c r="I25" s="140">
        <v>95.185000000000031</v>
      </c>
      <c r="J25" s="247">
        <f t="shared" si="5"/>
        <v>5.0642739758098949E-3</v>
      </c>
      <c r="K25" s="215">
        <f t="shared" si="6"/>
        <v>9.8506756175675662E-3</v>
      </c>
      <c r="L25" s="52">
        <f t="shared" si="7"/>
        <v>0.66935582875883604</v>
      </c>
      <c r="N25" s="27">
        <f t="shared" ref="N25:N29" si="30">(H25/B25)*10</f>
        <v>3.5380367336808116</v>
      </c>
      <c r="O25" s="152">
        <f t="shared" ref="O25:O29" si="31">(I25/C25)*10</f>
        <v>4.6208553813291902</v>
      </c>
      <c r="P25" s="52">
        <f t="shared" ref="P25:P29" si="32">(O25-N25)/N25</f>
        <v>0.30605070810609236</v>
      </c>
    </row>
    <row r="26" spans="1:16" ht="20.100000000000001" customHeight="1" x14ac:dyDescent="0.25">
      <c r="A26" s="8" t="s">
        <v>197</v>
      </c>
      <c r="B26" s="19">
        <v>125.43</v>
      </c>
      <c r="C26" s="140">
        <v>135.42000000000002</v>
      </c>
      <c r="D26" s="247">
        <f t="shared" si="2"/>
        <v>6.666532021463863E-3</v>
      </c>
      <c r="E26" s="215">
        <f t="shared" si="3"/>
        <v>8.1246134029123139E-3</v>
      </c>
      <c r="F26" s="52">
        <f t="shared" si="4"/>
        <v>7.9646017699115113E-2</v>
      </c>
      <c r="H26" s="19">
        <v>91.795999999999992</v>
      </c>
      <c r="I26" s="140">
        <v>81.524000000000001</v>
      </c>
      <c r="J26" s="247">
        <f t="shared" si="5"/>
        <v>8.15307342961899E-3</v>
      </c>
      <c r="K26" s="215">
        <f t="shared" si="6"/>
        <v>8.436901602632536E-3</v>
      </c>
      <c r="L26" s="52">
        <f t="shared" ref="L26:L30" si="33">(I26-H26)/H26</f>
        <v>-0.11190030066669564</v>
      </c>
      <c r="N26" s="27">
        <f t="shared" si="30"/>
        <v>7.3185043450530163</v>
      </c>
      <c r="O26" s="152">
        <f t="shared" si="31"/>
        <v>6.0200856594299212</v>
      </c>
      <c r="P26" s="52">
        <f t="shared" si="32"/>
        <v>-0.17741585225685744</v>
      </c>
    </row>
    <row r="27" spans="1:16" ht="20.100000000000001" customHeight="1" x14ac:dyDescent="0.25">
      <c r="A27" s="8" t="s">
        <v>224</v>
      </c>
      <c r="B27" s="19">
        <v>85.32</v>
      </c>
      <c r="C27" s="140">
        <v>154.11999999999998</v>
      </c>
      <c r="D27" s="247">
        <f t="shared" si="2"/>
        <v>4.5347086986470275E-3</v>
      </c>
      <c r="E27" s="215">
        <f t="shared" si="3"/>
        <v>9.2465324003606977E-3</v>
      </c>
      <c r="F27" s="52">
        <f t="shared" si="4"/>
        <v>0.80637599624941381</v>
      </c>
      <c r="H27" s="19">
        <v>39.246000000000002</v>
      </c>
      <c r="I27" s="140">
        <v>73.498000000000005</v>
      </c>
      <c r="J27" s="247">
        <f t="shared" si="5"/>
        <v>3.4857239947146601E-3</v>
      </c>
      <c r="K27" s="215">
        <f t="shared" si="6"/>
        <v>7.6062925517674084E-3</v>
      </c>
      <c r="L27" s="52">
        <f t="shared" si="33"/>
        <v>0.87275136319624935</v>
      </c>
      <c r="N27" s="27">
        <f t="shared" si="30"/>
        <v>4.5998593530239109</v>
      </c>
      <c r="O27" s="152">
        <f t="shared" si="31"/>
        <v>4.7688813911238013</v>
      </c>
      <c r="P27" s="52">
        <f t="shared" si="32"/>
        <v>3.6745044821593645E-2</v>
      </c>
    </row>
    <row r="28" spans="1:16" ht="20.100000000000001" customHeight="1" x14ac:dyDescent="0.25">
      <c r="A28" s="8" t="s">
        <v>187</v>
      </c>
      <c r="B28" s="19">
        <v>103.38</v>
      </c>
      <c r="C28" s="140">
        <v>473.96000000000004</v>
      </c>
      <c r="D28" s="247">
        <f t="shared" si="2"/>
        <v>5.4945872628472774E-3</v>
      </c>
      <c r="E28" s="215">
        <f t="shared" si="3"/>
        <v>2.8435546953509971E-2</v>
      </c>
      <c r="F28" s="52">
        <f t="shared" si="4"/>
        <v>3.5846391952021674</v>
      </c>
      <c r="H28" s="19">
        <v>14.34</v>
      </c>
      <c r="I28" s="140">
        <v>64.25200000000001</v>
      </c>
      <c r="J28" s="247">
        <f t="shared" si="5"/>
        <v>1.2736401692964435E-3</v>
      </c>
      <c r="K28" s="215">
        <f t="shared" si="6"/>
        <v>6.6494259576608825E-3</v>
      </c>
      <c r="L28" s="52">
        <f t="shared" si="33"/>
        <v>3.4806136680613671</v>
      </c>
      <c r="N28" s="27">
        <f t="shared" ref="N28" si="34">(H28/B28)*10</f>
        <v>1.3871154962275101</v>
      </c>
      <c r="O28" s="152">
        <f t="shared" ref="O28" si="35">(I28/C28)*10</f>
        <v>1.3556418263144572</v>
      </c>
      <c r="P28" s="52">
        <f t="shared" ref="P28" si="36">(O28-N28)/N28</f>
        <v>-2.2690013916397547E-2</v>
      </c>
    </row>
    <row r="29" spans="1:16" ht="20.100000000000001" customHeight="1" x14ac:dyDescent="0.25">
      <c r="A29" s="8" t="s">
        <v>200</v>
      </c>
      <c r="B29" s="19">
        <v>108.18</v>
      </c>
      <c r="C29" s="140">
        <v>213.47000000000003</v>
      </c>
      <c r="D29" s="247">
        <f t="shared" si="2"/>
        <v>5.7497044892127931E-3</v>
      </c>
      <c r="E29" s="215">
        <f t="shared" si="3"/>
        <v>1.2807275314722285E-2</v>
      </c>
      <c r="F29" s="52">
        <f t="shared" si="4"/>
        <v>0.97328526529857662</v>
      </c>
      <c r="H29" s="19">
        <v>28.474</v>
      </c>
      <c r="I29" s="140">
        <v>63.970999999999989</v>
      </c>
      <c r="J29" s="247">
        <f t="shared" si="5"/>
        <v>2.5289839735388379E-3</v>
      </c>
      <c r="K29" s="215">
        <f t="shared" si="6"/>
        <v>6.620345326799542E-3</v>
      </c>
      <c r="L29" s="52">
        <f t="shared" si="33"/>
        <v>1.2466460630750855</v>
      </c>
      <c r="N29" s="27">
        <f t="shared" si="30"/>
        <v>2.6320946570530594</v>
      </c>
      <c r="O29" s="152">
        <f t="shared" si="31"/>
        <v>2.9967208507050165</v>
      </c>
      <c r="P29" s="52">
        <f t="shared" si="32"/>
        <v>0.13853080575004817</v>
      </c>
    </row>
    <row r="30" spans="1:16" ht="20.100000000000001" customHeight="1" x14ac:dyDescent="0.25">
      <c r="A30" s="8" t="s">
        <v>188</v>
      </c>
      <c r="B30" s="19">
        <v>2.4399999999999995</v>
      </c>
      <c r="C30" s="140">
        <v>139.07000000000005</v>
      </c>
      <c r="D30" s="247">
        <f t="shared" si="2"/>
        <v>1.2968459006913673E-4</v>
      </c>
      <c r="E30" s="215">
        <f t="shared" si="3"/>
        <v>8.3435975922538461E-3</v>
      </c>
      <c r="F30" s="52">
        <f t="shared" si="4"/>
        <v>55.995901639344297</v>
      </c>
      <c r="H30" s="19">
        <v>1.5640000000000001</v>
      </c>
      <c r="I30" s="140">
        <v>62.772999999999996</v>
      </c>
      <c r="J30" s="247">
        <f t="shared" si="5"/>
        <v>1.3891026672103473E-4</v>
      </c>
      <c r="K30" s="215">
        <f t="shared" si="6"/>
        <v>6.4963645589280724E-3</v>
      </c>
      <c r="L30" s="52">
        <f t="shared" si="33"/>
        <v>39.136189258312015</v>
      </c>
      <c r="N30" s="27">
        <f t="shared" ref="N30" si="37">(H30/B30)*10</f>
        <v>6.4098360655737716</v>
      </c>
      <c r="O30" s="152">
        <f t="shared" ref="O30" si="38">(I30/C30)*10</f>
        <v>4.5137700438628006</v>
      </c>
      <c r="P30" s="52">
        <f t="shared" ref="P30" si="39">(O30-N30)/N30</f>
        <v>-0.29580569648176269</v>
      </c>
    </row>
    <row r="31" spans="1:16" ht="20.100000000000001" customHeight="1" x14ac:dyDescent="0.25">
      <c r="A31" s="8" t="s">
        <v>232</v>
      </c>
      <c r="B31" s="19">
        <v>112.39000000000001</v>
      </c>
      <c r="C31" s="140">
        <v>180.53000000000003</v>
      </c>
      <c r="D31" s="247">
        <f t="shared" si="2"/>
        <v>5.9734635565042143E-3</v>
      </c>
      <c r="E31" s="215">
        <f t="shared" si="3"/>
        <v>1.0831018000500372E-2</v>
      </c>
      <c r="F31" s="52">
        <f t="shared" si="4"/>
        <v>0.60628169765993423</v>
      </c>
      <c r="H31" s="19">
        <v>37.15</v>
      </c>
      <c r="I31" s="140">
        <v>61.692</v>
      </c>
      <c r="J31" s="247">
        <f t="shared" si="5"/>
        <v>3.2995629211550123E-3</v>
      </c>
      <c r="K31" s="215">
        <f t="shared" si="6"/>
        <v>6.3844920964330311E-3</v>
      </c>
      <c r="L31" s="52">
        <f t="shared" si="7"/>
        <v>0.66061911170928678</v>
      </c>
      <c r="N31" s="27">
        <f t="shared" si="24"/>
        <v>3.3054542219058631</v>
      </c>
      <c r="O31" s="152">
        <f t="shared" si="25"/>
        <v>3.4172713676397271</v>
      </c>
      <c r="P31" s="52">
        <f t="shared" si="26"/>
        <v>3.3828072702635173E-2</v>
      </c>
    </row>
    <row r="32" spans="1:16" ht="20.100000000000001" customHeight="1" thickBot="1" x14ac:dyDescent="0.3">
      <c r="A32" s="8" t="s">
        <v>17</v>
      </c>
      <c r="B32" s="19">
        <f>B33-SUM(B7:B31)</f>
        <v>5543.33</v>
      </c>
      <c r="C32" s="140">
        <f>C33-SUM(C7:C31)</f>
        <v>1986.2299999999886</v>
      </c>
      <c r="D32" s="247">
        <f t="shared" si="2"/>
        <v>0.29462478633932287</v>
      </c>
      <c r="E32" s="215">
        <f t="shared" si="3"/>
        <v>0.11916519627282848</v>
      </c>
      <c r="F32" s="52">
        <f t="shared" si="4"/>
        <v>-0.64169010324119458</v>
      </c>
      <c r="H32" s="19">
        <f>H33-SUM(H7:H31)</f>
        <v>2275.9930000000004</v>
      </c>
      <c r="I32" s="140">
        <f>I33-SUM(I7:I31)</f>
        <v>886.76199999999699</v>
      </c>
      <c r="J32" s="247">
        <f t="shared" si="5"/>
        <v>0.20214756693427621</v>
      </c>
      <c r="K32" s="215">
        <f t="shared" si="6"/>
        <v>9.1770812753957209E-2</v>
      </c>
      <c r="L32" s="52">
        <f t="shared" ref="L32:L33" si="40">(I32-H32)/H32</f>
        <v>-0.61038456620912418</v>
      </c>
      <c r="N32" s="27">
        <f t="shared" si="0"/>
        <v>4.1058226733750294</v>
      </c>
      <c r="O32" s="152">
        <f t="shared" si="1"/>
        <v>4.4645484158430895</v>
      </c>
      <c r="P32" s="52">
        <f t="shared" si="8"/>
        <v>8.7370003773977842E-2</v>
      </c>
    </row>
    <row r="33" spans="1:16" ht="26.25" customHeight="1" thickBot="1" x14ac:dyDescent="0.3">
      <c r="A33" s="12" t="s">
        <v>18</v>
      </c>
      <c r="B33" s="17">
        <v>18814.88</v>
      </c>
      <c r="C33" s="145">
        <v>16667.869999999992</v>
      </c>
      <c r="D33" s="243">
        <f>SUM(D7:D32)</f>
        <v>0.99999999999999978</v>
      </c>
      <c r="E33" s="244">
        <f>SUM(E7:E32)</f>
        <v>1</v>
      </c>
      <c r="F33" s="57">
        <f t="shared" si="4"/>
        <v>-0.11411234087063055</v>
      </c>
      <c r="G33" s="1"/>
      <c r="H33" s="17">
        <v>11259.066999999999</v>
      </c>
      <c r="I33" s="145">
        <v>9662.7889999999952</v>
      </c>
      <c r="J33" s="243">
        <f>SUM(J7:J32)</f>
        <v>1</v>
      </c>
      <c r="K33" s="244">
        <f>SUM(K7:K32)</f>
        <v>1.0000000000000002</v>
      </c>
      <c r="L33" s="57">
        <f t="shared" si="40"/>
        <v>-0.14177711172693119</v>
      </c>
      <c r="N33" s="29">
        <f t="shared" si="0"/>
        <v>5.9841290510489564</v>
      </c>
      <c r="O33" s="146">
        <f t="shared" si="1"/>
        <v>5.7972548382006819</v>
      </c>
      <c r="P33" s="57">
        <f t="shared" si="8"/>
        <v>-3.1228305949638137E-2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F37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176</v>
      </c>
      <c r="B39" s="39">
        <v>165.53000000000006</v>
      </c>
      <c r="C39" s="147">
        <v>910.31999999999994</v>
      </c>
      <c r="D39" s="247">
        <f t="shared" ref="D39:D55" si="41">B39/$B$56</f>
        <v>2.9245479697951618E-2</v>
      </c>
      <c r="E39" s="246">
        <f t="shared" ref="E39:E55" si="42">C39/$C$56</f>
        <v>0.14916431801795896</v>
      </c>
      <c r="F39" s="52">
        <f>(C39-B39)/B39</f>
        <v>4.4994260859058759</v>
      </c>
      <c r="H39" s="39">
        <v>314.67900000000003</v>
      </c>
      <c r="I39" s="147">
        <v>755.66300000000024</v>
      </c>
      <c r="J39" s="247">
        <f t="shared" ref="J39:J55" si="43">H39/$H$56</f>
        <v>9.0171250844964176E-2</v>
      </c>
      <c r="K39" s="246">
        <f t="shared" ref="K39:K55" si="44">I39/$I$56</f>
        <v>0.25302374327396682</v>
      </c>
      <c r="L39" s="52">
        <f>(I39-H39)/H39</f>
        <v>1.4013772765262384</v>
      </c>
      <c r="N39" s="27">
        <f t="shared" ref="N39:N56" si="45">(H39/B39)*10</f>
        <v>19.010390865704096</v>
      </c>
      <c r="O39" s="151">
        <f t="shared" ref="O39:O56" si="46">(I39/C39)*10</f>
        <v>8.3010699534229744</v>
      </c>
      <c r="P39" s="61">
        <f t="shared" si="8"/>
        <v>-0.56334038515753981</v>
      </c>
    </row>
    <row r="40" spans="1:16" ht="20.100000000000001" customHeight="1" x14ac:dyDescent="0.25">
      <c r="A40" s="38" t="s">
        <v>167</v>
      </c>
      <c r="B40" s="19">
        <v>700.26999999999987</v>
      </c>
      <c r="C40" s="140">
        <v>1095.1799999999998</v>
      </c>
      <c r="D40" s="247">
        <f t="shared" si="41"/>
        <v>0.12372217766014963</v>
      </c>
      <c r="E40" s="215">
        <f t="shared" si="42"/>
        <v>0.17945533197876382</v>
      </c>
      <c r="F40" s="52">
        <f t="shared" ref="F40:F56" si="47">(C40-B40)/B40</f>
        <v>0.56393962328816039</v>
      </c>
      <c r="H40" s="19">
        <v>1187.1989999999998</v>
      </c>
      <c r="I40" s="140">
        <v>721.75299999999993</v>
      </c>
      <c r="J40" s="247">
        <f t="shared" si="43"/>
        <v>0.34019181080367805</v>
      </c>
      <c r="K40" s="215">
        <f t="shared" si="44"/>
        <v>0.24166942906985692</v>
      </c>
      <c r="L40" s="52">
        <f t="shared" ref="L40:L56" si="48">(I40-H40)/H40</f>
        <v>-0.39205390166265297</v>
      </c>
      <c r="N40" s="27">
        <f t="shared" si="45"/>
        <v>16.953446527767863</v>
      </c>
      <c r="O40" s="152">
        <f t="shared" si="46"/>
        <v>6.5902682664036956</v>
      </c>
      <c r="P40" s="52">
        <f t="shared" si="8"/>
        <v>-0.61127265446529899</v>
      </c>
    </row>
    <row r="41" spans="1:16" ht="20.100000000000001" customHeight="1" x14ac:dyDescent="0.25">
      <c r="A41" s="38" t="s">
        <v>171</v>
      </c>
      <c r="B41" s="19">
        <v>339.51999999999992</v>
      </c>
      <c r="C41" s="140">
        <v>797.43999999999983</v>
      </c>
      <c r="D41" s="247">
        <f t="shared" si="41"/>
        <v>5.9985653760940782E-2</v>
      </c>
      <c r="E41" s="215">
        <f t="shared" si="42"/>
        <v>0.13066789014878413</v>
      </c>
      <c r="F41" s="52">
        <f t="shared" si="47"/>
        <v>1.3487276154571159</v>
      </c>
      <c r="H41" s="19">
        <v>160.79599999999996</v>
      </c>
      <c r="I41" s="140">
        <v>341.21200000000005</v>
      </c>
      <c r="J41" s="247">
        <f t="shared" si="43"/>
        <v>4.6076085315088881E-2</v>
      </c>
      <c r="K41" s="215">
        <f t="shared" si="44"/>
        <v>0.11425031725782094</v>
      </c>
      <c r="L41" s="52">
        <f t="shared" si="48"/>
        <v>1.1220179606457881</v>
      </c>
      <c r="N41" s="27">
        <f t="shared" si="45"/>
        <v>4.7359802073515551</v>
      </c>
      <c r="O41" s="152">
        <f t="shared" si="46"/>
        <v>4.2788422953451057</v>
      </c>
      <c r="P41" s="52">
        <f t="shared" si="8"/>
        <v>-9.6524455760360769E-2</v>
      </c>
    </row>
    <row r="42" spans="1:16" ht="20.100000000000001" customHeight="1" x14ac:dyDescent="0.25">
      <c r="A42" s="38" t="s">
        <v>163</v>
      </c>
      <c r="B42" s="19">
        <v>1228.4000000000005</v>
      </c>
      <c r="C42" s="140">
        <v>1028.32</v>
      </c>
      <c r="D42" s="247">
        <f t="shared" si="41"/>
        <v>0.21703103522602413</v>
      </c>
      <c r="E42" s="215">
        <f t="shared" si="42"/>
        <v>0.16849970505341808</v>
      </c>
      <c r="F42" s="52">
        <f t="shared" ref="F42:F44" si="49">(C42-B42)/B42</f>
        <v>-0.16287854119179462</v>
      </c>
      <c r="H42" s="19">
        <v>441.48399999999998</v>
      </c>
      <c r="I42" s="140">
        <v>288.10900000000004</v>
      </c>
      <c r="J42" s="247">
        <f t="shared" si="43"/>
        <v>0.12650721690369601</v>
      </c>
      <c r="K42" s="215">
        <f t="shared" si="44"/>
        <v>9.6469481304390037E-2</v>
      </c>
      <c r="L42" s="52">
        <f t="shared" ref="L42:L54" si="50">(I42-H42)/H42</f>
        <v>-0.34740783357947275</v>
      </c>
      <c r="N42" s="27">
        <f t="shared" si="45"/>
        <v>3.5939759036144556</v>
      </c>
      <c r="O42" s="152">
        <f t="shared" si="46"/>
        <v>2.801744593122764</v>
      </c>
      <c r="P42" s="52">
        <f t="shared" ref="P42:P45" si="51">(O42-N42)/N42</f>
        <v>-0.2204331168984594</v>
      </c>
    </row>
    <row r="43" spans="1:16" ht="20.100000000000001" customHeight="1" x14ac:dyDescent="0.25">
      <c r="A43" s="38" t="s">
        <v>169</v>
      </c>
      <c r="B43" s="19">
        <v>246.82999999999998</v>
      </c>
      <c r="C43" s="140">
        <v>458.12000000000006</v>
      </c>
      <c r="D43" s="247">
        <f t="shared" si="41"/>
        <v>4.3609386539270191E-2</v>
      </c>
      <c r="E43" s="215">
        <f t="shared" si="42"/>
        <v>7.5067182276987623E-2</v>
      </c>
      <c r="F43" s="52">
        <f t="shared" si="49"/>
        <v>0.85601426082729037</v>
      </c>
      <c r="H43" s="19">
        <v>150.26400000000001</v>
      </c>
      <c r="I43" s="140">
        <v>168.25299999999996</v>
      </c>
      <c r="J43" s="247">
        <f t="shared" si="43"/>
        <v>4.3058141270843293E-2</v>
      </c>
      <c r="K43" s="215">
        <f t="shared" si="44"/>
        <v>5.6337287755354848E-2</v>
      </c>
      <c r="L43" s="52">
        <f t="shared" si="50"/>
        <v>0.11971596656551101</v>
      </c>
      <c r="N43" s="27">
        <f t="shared" si="45"/>
        <v>6.0877527042904038</v>
      </c>
      <c r="O43" s="152">
        <f t="shared" si="46"/>
        <v>3.6726840129223772</v>
      </c>
      <c r="P43" s="52">
        <f t="shared" si="51"/>
        <v>-0.39670939485862872</v>
      </c>
    </row>
    <row r="44" spans="1:16" ht="20.100000000000001" customHeight="1" x14ac:dyDescent="0.25">
      <c r="A44" s="38" t="s">
        <v>193</v>
      </c>
      <c r="B44" s="19">
        <v>70.149999999999977</v>
      </c>
      <c r="C44" s="140">
        <v>179.85999999999999</v>
      </c>
      <c r="D44" s="247">
        <f t="shared" si="41"/>
        <v>1.2393949137988913E-2</v>
      </c>
      <c r="E44" s="215">
        <f t="shared" si="42"/>
        <v>2.9471717899980335E-2</v>
      </c>
      <c r="F44" s="52">
        <f t="shared" si="49"/>
        <v>1.5639344262295087</v>
      </c>
      <c r="H44" s="19">
        <v>27.687999999999999</v>
      </c>
      <c r="I44" s="140">
        <v>137.34400000000002</v>
      </c>
      <c r="J44" s="247">
        <f t="shared" si="43"/>
        <v>7.9339949389548321E-3</v>
      </c>
      <c r="K44" s="215">
        <f t="shared" si="44"/>
        <v>4.5987818639022543E-2</v>
      </c>
      <c r="L44" s="52">
        <f t="shared" si="50"/>
        <v>3.9604160647211799</v>
      </c>
      <c r="N44" s="27">
        <f t="shared" si="45"/>
        <v>3.94697077690663</v>
      </c>
      <c r="O44" s="152">
        <f t="shared" si="46"/>
        <v>7.6361614589124898</v>
      </c>
      <c r="P44" s="52">
        <f t="shared" si="51"/>
        <v>0.93468913010224997</v>
      </c>
    </row>
    <row r="45" spans="1:16" ht="20.100000000000001" customHeight="1" x14ac:dyDescent="0.25">
      <c r="A45" s="38" t="s">
        <v>181</v>
      </c>
      <c r="B45" s="19">
        <v>161.16000000000005</v>
      </c>
      <c r="C45" s="140">
        <v>205.99000000000009</v>
      </c>
      <c r="D45" s="247">
        <f t="shared" si="41"/>
        <v>2.8473397620503129E-2</v>
      </c>
      <c r="E45" s="215">
        <f t="shared" si="42"/>
        <v>3.3753359113849392E-2</v>
      </c>
      <c r="F45" s="52">
        <f t="shared" ref="F45:F54" si="52">(C45-B45)/B45</f>
        <v>0.27817076197567653</v>
      </c>
      <c r="H45" s="19">
        <v>57.018999999999977</v>
      </c>
      <c r="I45" s="140">
        <v>95.185000000000031</v>
      </c>
      <c r="J45" s="247">
        <f t="shared" si="43"/>
        <v>1.6338791441211552E-2</v>
      </c>
      <c r="K45" s="215">
        <f t="shared" si="44"/>
        <v>3.187143608133855E-2</v>
      </c>
      <c r="L45" s="52">
        <f t="shared" si="50"/>
        <v>0.66935582875883604</v>
      </c>
      <c r="N45" s="27">
        <f t="shared" si="45"/>
        <v>3.5380367336808116</v>
      </c>
      <c r="O45" s="152">
        <f t="shared" si="46"/>
        <v>4.6208553813291902</v>
      </c>
      <c r="P45" s="52">
        <f t="shared" si="51"/>
        <v>0.30605070810609236</v>
      </c>
    </row>
    <row r="46" spans="1:16" ht="20.100000000000001" customHeight="1" x14ac:dyDescent="0.25">
      <c r="A46" s="38" t="s">
        <v>187</v>
      </c>
      <c r="B46" s="19">
        <v>103.38</v>
      </c>
      <c r="C46" s="140">
        <v>473.96000000000004</v>
      </c>
      <c r="D46" s="247">
        <f t="shared" si="41"/>
        <v>1.8264953127374115E-2</v>
      </c>
      <c r="E46" s="215">
        <f t="shared" si="42"/>
        <v>7.7662712197679756E-2</v>
      </c>
      <c r="F46" s="52">
        <f t="shared" si="52"/>
        <v>3.5846391952021674</v>
      </c>
      <c r="H46" s="19">
        <v>14.34</v>
      </c>
      <c r="I46" s="140">
        <v>64.25200000000001</v>
      </c>
      <c r="J46" s="247">
        <f t="shared" si="43"/>
        <v>4.1091262433044029E-3</v>
      </c>
      <c r="K46" s="215">
        <f t="shared" si="44"/>
        <v>2.1513930882997991E-2</v>
      </c>
      <c r="L46" s="52">
        <f t="shared" si="50"/>
        <v>3.4806136680613671</v>
      </c>
      <c r="N46" s="27">
        <f t="shared" ref="N46:N55" si="53">(H46/B46)*10</f>
        <v>1.3871154962275101</v>
      </c>
      <c r="O46" s="152">
        <f t="shared" ref="O46:O55" si="54">(I46/C46)*10</f>
        <v>1.3556418263144572</v>
      </c>
      <c r="P46" s="52">
        <f t="shared" ref="P46:P55" si="55">(O46-N46)/N46</f>
        <v>-2.2690013916397547E-2</v>
      </c>
    </row>
    <row r="47" spans="1:16" ht="20.100000000000001" customHeight="1" x14ac:dyDescent="0.25">
      <c r="A47" s="38" t="s">
        <v>188</v>
      </c>
      <c r="B47" s="19">
        <v>2.4399999999999995</v>
      </c>
      <c r="C47" s="140">
        <v>139.07000000000005</v>
      </c>
      <c r="D47" s="247">
        <f t="shared" si="41"/>
        <v>4.3109388306048396E-4</v>
      </c>
      <c r="E47" s="215">
        <f t="shared" si="42"/>
        <v>2.2787900635773749E-2</v>
      </c>
      <c r="F47" s="52">
        <f t="shared" si="52"/>
        <v>55.995901639344297</v>
      </c>
      <c r="H47" s="19">
        <v>1.5640000000000001</v>
      </c>
      <c r="I47" s="140">
        <v>62.772999999999996</v>
      </c>
      <c r="J47" s="247">
        <f t="shared" si="43"/>
        <v>4.4816411747057783E-4</v>
      </c>
      <c r="K47" s="215">
        <f t="shared" si="44"/>
        <v>2.1018707329241621E-2</v>
      </c>
      <c r="L47" s="52">
        <f t="shared" si="50"/>
        <v>39.136189258312015</v>
      </c>
      <c r="N47" s="27">
        <f t="shared" si="53"/>
        <v>6.4098360655737716</v>
      </c>
      <c r="O47" s="152">
        <f t="shared" si="54"/>
        <v>4.5137700438628006</v>
      </c>
      <c r="P47" s="52">
        <f t="shared" si="55"/>
        <v>-0.29580569648176269</v>
      </c>
    </row>
    <row r="48" spans="1:16" ht="20.100000000000001" customHeight="1" x14ac:dyDescent="0.25">
      <c r="A48" s="38" t="s">
        <v>180</v>
      </c>
      <c r="B48" s="19">
        <v>236.10999999999996</v>
      </c>
      <c r="C48" s="140">
        <v>121.65</v>
      </c>
      <c r="D48" s="247">
        <f t="shared" si="41"/>
        <v>4.171540029893888E-2</v>
      </c>
      <c r="E48" s="215">
        <f t="shared" si="42"/>
        <v>1.9933473159861048E-2</v>
      </c>
      <c r="F48" s="52">
        <f t="shared" si="52"/>
        <v>-0.48477404599551044</v>
      </c>
      <c r="H48" s="19">
        <v>102.107</v>
      </c>
      <c r="I48" s="140">
        <v>54.988</v>
      </c>
      <c r="J48" s="247">
        <f t="shared" si="43"/>
        <v>2.9258755462000186E-2</v>
      </c>
      <c r="K48" s="215">
        <f t="shared" si="44"/>
        <v>1.8412003227826268E-2</v>
      </c>
      <c r="L48" s="52">
        <f t="shared" ref="L48:L52" si="56">(I48-H48)/H48</f>
        <v>-0.46146689257347684</v>
      </c>
      <c r="N48" s="27">
        <f t="shared" ref="N48" si="57">(H48/B48)*10</f>
        <v>4.324552115539368</v>
      </c>
      <c r="O48" s="152">
        <f t="shared" ref="O48" si="58">(I48/C48)*10</f>
        <v>4.5201808466913276</v>
      </c>
      <c r="P48" s="52">
        <f t="shared" ref="P48" si="59">(O48-N48)/N48</f>
        <v>4.5236761154758401E-2</v>
      </c>
    </row>
    <row r="49" spans="1:16" ht="20.100000000000001" customHeight="1" x14ac:dyDescent="0.25">
      <c r="A49" s="38" t="s">
        <v>174</v>
      </c>
      <c r="B49" s="19">
        <v>436.59</v>
      </c>
      <c r="C49" s="140">
        <v>69.050000000000011</v>
      </c>
      <c r="D49" s="247">
        <f t="shared" si="41"/>
        <v>7.7135769838269155E-2</v>
      </c>
      <c r="E49" s="215">
        <f t="shared" si="42"/>
        <v>1.1314478599986893E-2</v>
      </c>
      <c r="F49" s="52">
        <f t="shared" si="52"/>
        <v>-0.84184246089007986</v>
      </c>
      <c r="H49" s="19">
        <v>301.47300000000001</v>
      </c>
      <c r="I49" s="140">
        <v>53.63</v>
      </c>
      <c r="J49" s="247">
        <f t="shared" si="43"/>
        <v>8.6387072241820656E-2</v>
      </c>
      <c r="K49" s="215">
        <f t="shared" si="44"/>
        <v>1.795729492086133E-2</v>
      </c>
      <c r="L49" s="52">
        <f t="shared" si="56"/>
        <v>-0.82210678899934653</v>
      </c>
      <c r="N49" s="27">
        <f t="shared" ref="N49:N50" si="60">(H49/B49)*10</f>
        <v>6.9051741908884781</v>
      </c>
      <c r="O49" s="152">
        <f t="shared" ref="O49:O50" si="61">(I49/C49)*10</f>
        <v>7.766835626357711</v>
      </c>
      <c r="P49" s="52">
        <f t="shared" ref="P49:P50" si="62">(O49-N49)/N49</f>
        <v>0.12478489487002561</v>
      </c>
    </row>
    <row r="50" spans="1:16" ht="20.100000000000001" customHeight="1" x14ac:dyDescent="0.25">
      <c r="A50" s="38" t="s">
        <v>185</v>
      </c>
      <c r="B50" s="19">
        <v>491.23999999999995</v>
      </c>
      <c r="C50" s="140">
        <v>160.88000000000002</v>
      </c>
      <c r="D50" s="247">
        <f t="shared" si="41"/>
        <v>8.6791212751898425E-2</v>
      </c>
      <c r="E50" s="215">
        <f t="shared" si="42"/>
        <v>2.6361670053090386E-2</v>
      </c>
      <c r="F50" s="52">
        <f t="shared" si="52"/>
        <v>-0.67250223923133279</v>
      </c>
      <c r="H50" s="19">
        <v>131.31300000000002</v>
      </c>
      <c r="I50" s="140">
        <v>46.904999999999994</v>
      </c>
      <c r="J50" s="247">
        <f t="shared" si="43"/>
        <v>3.7627733220852937E-2</v>
      </c>
      <c r="K50" s="215">
        <f t="shared" si="44"/>
        <v>1.5705517774808886E-2</v>
      </c>
      <c r="L50" s="52">
        <f t="shared" si="56"/>
        <v>-0.64280002741541209</v>
      </c>
      <c r="N50" s="27">
        <f t="shared" si="60"/>
        <v>2.6730925820372944</v>
      </c>
      <c r="O50" s="152">
        <f t="shared" si="61"/>
        <v>2.9155271009448032</v>
      </c>
      <c r="P50" s="52">
        <f t="shared" si="62"/>
        <v>9.0694396646276126E-2</v>
      </c>
    </row>
    <row r="51" spans="1:16" ht="20.100000000000001" customHeight="1" x14ac:dyDescent="0.25">
      <c r="A51" s="38" t="s">
        <v>175</v>
      </c>
      <c r="B51" s="19">
        <v>192.54000000000002</v>
      </c>
      <c r="C51" s="140">
        <v>118.56999999999998</v>
      </c>
      <c r="D51" s="247">
        <f t="shared" si="41"/>
        <v>3.4017547641174428E-2</v>
      </c>
      <c r="E51" s="215">
        <f t="shared" si="42"/>
        <v>1.9428786786393128E-2</v>
      </c>
      <c r="F51" s="52">
        <f t="shared" si="52"/>
        <v>-0.38417991066791335</v>
      </c>
      <c r="H51" s="19">
        <v>79.328999999999994</v>
      </c>
      <c r="I51" s="140">
        <v>43.151999999999994</v>
      </c>
      <c r="J51" s="247">
        <f t="shared" si="43"/>
        <v>2.2731720763953623E-2</v>
      </c>
      <c r="K51" s="215">
        <f t="shared" si="44"/>
        <v>1.444887545077397E-2</v>
      </c>
      <c r="L51" s="52">
        <f t="shared" si="56"/>
        <v>-0.45603751465416181</v>
      </c>
      <c r="N51" s="27">
        <f t="shared" ref="N51" si="63">(H51/B51)*10</f>
        <v>4.1201308818946707</v>
      </c>
      <c r="O51" s="152">
        <f t="shared" ref="O51" si="64">(I51/C51)*10</f>
        <v>3.6393691490258924</v>
      </c>
      <c r="P51" s="52">
        <f t="shared" ref="P51" si="65">(O51-N51)/N51</f>
        <v>-0.11668603416979237</v>
      </c>
    </row>
    <row r="52" spans="1:16" ht="20.100000000000001" customHeight="1" x14ac:dyDescent="0.25">
      <c r="A52" s="38" t="s">
        <v>186</v>
      </c>
      <c r="B52" s="19">
        <v>978.12</v>
      </c>
      <c r="C52" s="140">
        <v>88.27000000000001</v>
      </c>
      <c r="D52" s="247">
        <f t="shared" si="41"/>
        <v>0.17281211020455764</v>
      </c>
      <c r="E52" s="215">
        <f t="shared" si="42"/>
        <v>1.4463852657796422E-2</v>
      </c>
      <c r="F52" s="52">
        <f t="shared" si="52"/>
        <v>-0.90975544922913343</v>
      </c>
      <c r="H52" s="19">
        <v>370.69</v>
      </c>
      <c r="I52" s="140">
        <v>35.756999999999998</v>
      </c>
      <c r="J52" s="247">
        <f t="shared" si="43"/>
        <v>0.10622119993936605</v>
      </c>
      <c r="K52" s="215">
        <f t="shared" si="44"/>
        <v>1.1972757681992142E-2</v>
      </c>
      <c r="L52" s="52">
        <f t="shared" si="56"/>
        <v>-0.90353934554479487</v>
      </c>
      <c r="N52" s="27">
        <f t="shared" ref="N52" si="66">(H52/B52)*10</f>
        <v>3.7898212898212895</v>
      </c>
      <c r="O52" s="152">
        <f t="shared" ref="O52" si="67">(I52/C52)*10</f>
        <v>4.0508666591140816</v>
      </c>
      <c r="P52" s="52">
        <f t="shared" ref="P52" si="68">(O52-N52)/N52</f>
        <v>6.8880654080947915E-2</v>
      </c>
    </row>
    <row r="53" spans="1:16" ht="20.100000000000001" customHeight="1" x14ac:dyDescent="0.25">
      <c r="A53" s="38" t="s">
        <v>190</v>
      </c>
      <c r="B53" s="19">
        <v>85.53</v>
      </c>
      <c r="C53" s="140">
        <v>75.820000000000022</v>
      </c>
      <c r="D53" s="247">
        <f t="shared" si="41"/>
        <v>1.5111254023837378E-2</v>
      </c>
      <c r="E53" s="215">
        <f t="shared" si="42"/>
        <v>1.2423805466343321E-2</v>
      </c>
      <c r="F53" s="52">
        <f t="shared" si="52"/>
        <v>-0.11352741728048614</v>
      </c>
      <c r="H53" s="19">
        <v>39.225000000000001</v>
      </c>
      <c r="I53" s="140">
        <v>34.735999999999997</v>
      </c>
      <c r="J53" s="247">
        <f t="shared" si="43"/>
        <v>1.1239921680168423E-2</v>
      </c>
      <c r="K53" s="215">
        <f t="shared" si="44"/>
        <v>1.1630889359892581E-2</v>
      </c>
      <c r="L53" s="52">
        <f t="shared" ref="L53" si="69">(I53-H53)/H53</f>
        <v>-0.11444231994901222</v>
      </c>
      <c r="N53" s="27">
        <f t="shared" ref="N53" si="70">(H53/B53)*10</f>
        <v>4.5861101367941073</v>
      </c>
      <c r="O53" s="152">
        <f t="shared" ref="O53" si="71">(I53/C53)*10</f>
        <v>4.5813769453969915</v>
      </c>
      <c r="P53" s="52">
        <f t="shared" ref="P53" si="72">(O53-N53)/N53</f>
        <v>-1.0320710266292295E-3</v>
      </c>
    </row>
    <row r="54" spans="1:16" ht="20.100000000000001" customHeight="1" x14ac:dyDescent="0.25">
      <c r="A54" s="38" t="s">
        <v>191</v>
      </c>
      <c r="B54" s="19">
        <v>72.960000000000008</v>
      </c>
      <c r="C54" s="140">
        <v>54.419999999999995</v>
      </c>
      <c r="D54" s="247">
        <f t="shared" si="41"/>
        <v>1.289041381479218E-2</v>
      </c>
      <c r="E54" s="215">
        <f t="shared" si="42"/>
        <v>8.9172183260142878E-3</v>
      </c>
      <c r="F54" s="52">
        <f t="shared" si="52"/>
        <v>-0.25411184210526333</v>
      </c>
      <c r="H54" s="19">
        <v>32.517000000000003</v>
      </c>
      <c r="I54" s="140">
        <v>22.93</v>
      </c>
      <c r="J54" s="247">
        <f t="shared" si="43"/>
        <v>9.3177446341373271E-3</v>
      </c>
      <c r="K54" s="215">
        <f t="shared" si="44"/>
        <v>7.6778066853505555E-3</v>
      </c>
      <c r="L54" s="52">
        <f t="shared" si="50"/>
        <v>-0.29483039640803277</v>
      </c>
      <c r="N54" s="27">
        <f t="shared" ref="N54" si="73">(H54/B54)*10</f>
        <v>4.4568256578947372</v>
      </c>
      <c r="O54" s="152">
        <f t="shared" ref="O54" si="74">(I54/C54)*10</f>
        <v>4.2135244395442859</v>
      </c>
      <c r="P54" s="52">
        <f t="shared" ref="P54" si="75">(O54-N54)/N54</f>
        <v>-5.4590696838112136E-2</v>
      </c>
    </row>
    <row r="55" spans="1:16" ht="20.100000000000001" customHeight="1" thickBot="1" x14ac:dyDescent="0.3">
      <c r="A55" s="8" t="s">
        <v>17</v>
      </c>
      <c r="B55" s="19">
        <f>B56-SUM(B39:B54)</f>
        <v>149.24999999999727</v>
      </c>
      <c r="C55" s="140">
        <f>C56-SUM(C39:C54)</f>
        <v>125.88000000000193</v>
      </c>
      <c r="D55" s="247">
        <f t="shared" si="41"/>
        <v>2.636916477326888E-2</v>
      </c>
      <c r="E55" s="215">
        <f t="shared" si="42"/>
        <v>2.0626597627318922E-2</v>
      </c>
      <c r="F55" s="52">
        <f t="shared" ref="F55" si="76">(C55-B55)/B55</f>
        <v>-0.15658291457283599</v>
      </c>
      <c r="H55" s="19">
        <f>H56-SUM(H39:H54)</f>
        <v>78.105999999999767</v>
      </c>
      <c r="I55" s="140">
        <f>I56-SUM(I39:I54)</f>
        <v>59.888000000000375</v>
      </c>
      <c r="J55" s="247">
        <f t="shared" si="43"/>
        <v>2.2381270178489031E-2</v>
      </c>
      <c r="K55" s="215">
        <f t="shared" si="44"/>
        <v>2.005270330450401E-2</v>
      </c>
      <c r="L55" s="52">
        <f t="shared" ref="L55" si="77">(I55-H55)/H55</f>
        <v>-0.2332471257009634</v>
      </c>
      <c r="N55" s="27">
        <f t="shared" si="53"/>
        <v>5.2332328308208513</v>
      </c>
      <c r="O55" s="152">
        <f t="shared" si="54"/>
        <v>4.7575468700349113</v>
      </c>
      <c r="P55" s="52">
        <f t="shared" si="55"/>
        <v>-9.0897152135944043E-2</v>
      </c>
    </row>
    <row r="56" spans="1:16" ht="26.25" customHeight="1" thickBot="1" x14ac:dyDescent="0.3">
      <c r="A56" s="12" t="s">
        <v>18</v>
      </c>
      <c r="B56" s="17">
        <v>5660.0199999999977</v>
      </c>
      <c r="C56" s="145">
        <v>6102.8</v>
      </c>
      <c r="D56" s="253">
        <f>SUM(D39:D55)</f>
        <v>0.99999999999999989</v>
      </c>
      <c r="E56" s="254">
        <f>SUM(E39:E55)</f>
        <v>1.0000000000000002</v>
      </c>
      <c r="F56" s="57">
        <f t="shared" si="47"/>
        <v>7.8229405549804176E-2</v>
      </c>
      <c r="G56" s="1"/>
      <c r="H56" s="17">
        <v>3489.7929999999997</v>
      </c>
      <c r="I56" s="145">
        <v>2986.5300000000007</v>
      </c>
      <c r="J56" s="253">
        <f>SUM(J39:J55)</f>
        <v>1</v>
      </c>
      <c r="K56" s="254">
        <f>SUM(K39:K55)</f>
        <v>1</v>
      </c>
      <c r="L56" s="57">
        <f t="shared" si="48"/>
        <v>-0.14420998609373079</v>
      </c>
      <c r="M56" s="1"/>
      <c r="N56" s="29">
        <f t="shared" si="45"/>
        <v>6.1656902272430152</v>
      </c>
      <c r="O56" s="146">
        <f t="shared" si="46"/>
        <v>4.893704529068625</v>
      </c>
      <c r="P56" s="57">
        <f t="shared" si="8"/>
        <v>-0.20630061701026423</v>
      </c>
    </row>
    <row r="58" spans="1:16" ht="15.75" thickBot="1" x14ac:dyDescent="0.3"/>
    <row r="59" spans="1:16" x14ac:dyDescent="0.25">
      <c r="A59" s="359" t="s">
        <v>15</v>
      </c>
      <c r="B59" s="347" t="s">
        <v>1</v>
      </c>
      <c r="C59" s="345"/>
      <c r="D59" s="347" t="s">
        <v>104</v>
      </c>
      <c r="E59" s="345"/>
      <c r="F59" s="130" t="s">
        <v>0</v>
      </c>
      <c r="H59" s="357" t="s">
        <v>19</v>
      </c>
      <c r="I59" s="358"/>
      <c r="J59" s="347" t="s">
        <v>104</v>
      </c>
      <c r="K59" s="348"/>
      <c r="L59" s="130" t="s">
        <v>0</v>
      </c>
      <c r="N59" s="355" t="s">
        <v>22</v>
      </c>
      <c r="O59" s="345"/>
      <c r="P59" s="130" t="s">
        <v>0</v>
      </c>
    </row>
    <row r="60" spans="1:16" x14ac:dyDescent="0.25">
      <c r="A60" s="360"/>
      <c r="B60" s="350" t="str">
        <f>B5</f>
        <v>jan-nov</v>
      </c>
      <c r="C60" s="352"/>
      <c r="D60" s="350" t="str">
        <f>B5</f>
        <v>jan-nov</v>
      </c>
      <c r="E60" s="352"/>
      <c r="F60" s="131" t="str">
        <f>F37</f>
        <v>2023/2022</v>
      </c>
      <c r="H60" s="353" t="str">
        <f>B5</f>
        <v>jan-nov</v>
      </c>
      <c r="I60" s="352"/>
      <c r="J60" s="350" t="str">
        <f>B5</f>
        <v>jan-nov</v>
      </c>
      <c r="K60" s="351"/>
      <c r="L60" s="131" t="str">
        <f>L37</f>
        <v>2023/2022</v>
      </c>
      <c r="N60" s="353" t="str">
        <f>B5</f>
        <v>jan-nov</v>
      </c>
      <c r="O60" s="351"/>
      <c r="P60" s="131" t="str">
        <f>P37</f>
        <v>2023/2022</v>
      </c>
    </row>
    <row r="61" spans="1:16" ht="19.5" customHeight="1" thickBot="1" x14ac:dyDescent="0.3">
      <c r="A61" s="361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166</v>
      </c>
      <c r="B62" s="39">
        <v>1330.6400000000006</v>
      </c>
      <c r="C62" s="147">
        <v>1127.5200000000004</v>
      </c>
      <c r="D62" s="247">
        <f t="shared" ref="D62:D83" si="78">B62/$B$84</f>
        <v>0.10115196969028943</v>
      </c>
      <c r="E62" s="246">
        <f t="shared" ref="E62:E83" si="79">C62/$C$84</f>
        <v>0.10672148883064669</v>
      </c>
      <c r="F62" s="52">
        <f t="shared" ref="F62:F83" si="80">(C62-B62)/B62</f>
        <v>-0.15264834966632601</v>
      </c>
      <c r="H62" s="19">
        <v>1406.268</v>
      </c>
      <c r="I62" s="147">
        <v>1261.547</v>
      </c>
      <c r="J62" s="245">
        <f t="shared" ref="J62:J84" si="81">H62/$H$84</f>
        <v>0.18100378490963245</v>
      </c>
      <c r="K62" s="246">
        <f t="shared" ref="K62:K84" si="82">I62/$I$84</f>
        <v>0.1889601646670688</v>
      </c>
      <c r="L62" s="52">
        <f t="shared" ref="L62:L74" si="83">(I62-H62)/H62</f>
        <v>-0.10291139384526989</v>
      </c>
      <c r="N62" s="40">
        <f t="shared" ref="N62" si="84">(H62/B62)*10</f>
        <v>10.56835808332832</v>
      </c>
      <c r="O62" s="143">
        <f t="shared" ref="O62" si="85">(I62/C62)*10</f>
        <v>11.18868844898538</v>
      </c>
      <c r="P62" s="52">
        <f t="shared" ref="P62" si="86">(O62-N62)/N62</f>
        <v>5.8696948075182658E-2</v>
      </c>
    </row>
    <row r="63" spans="1:16" ht="20.100000000000001" customHeight="1" x14ac:dyDescent="0.25">
      <c r="A63" s="38" t="s">
        <v>170</v>
      </c>
      <c r="B63" s="19">
        <v>2861.2799999999993</v>
      </c>
      <c r="C63" s="140">
        <v>1787.5800000000004</v>
      </c>
      <c r="D63" s="247">
        <f t="shared" si="78"/>
        <v>0.21750744591732638</v>
      </c>
      <c r="E63" s="215">
        <f t="shared" si="79"/>
        <v>0.16919717521985186</v>
      </c>
      <c r="F63" s="52">
        <f t="shared" si="80"/>
        <v>-0.37525163563160513</v>
      </c>
      <c r="H63" s="19">
        <v>1537.4859999999994</v>
      </c>
      <c r="I63" s="140">
        <v>1160.4550000000002</v>
      </c>
      <c r="J63" s="214">
        <f t="shared" si="81"/>
        <v>0.19789313647581475</v>
      </c>
      <c r="K63" s="215">
        <f t="shared" si="82"/>
        <v>0.17381815175235116</v>
      </c>
      <c r="L63" s="52">
        <f t="shared" si="83"/>
        <v>-0.24522564758313209</v>
      </c>
      <c r="N63" s="40">
        <f t="shared" ref="N63:N64" si="87">(H63/B63)*10</f>
        <v>5.3734202874238104</v>
      </c>
      <c r="O63" s="143">
        <f t="shared" ref="O63:O64" si="88">(I63/C63)*10</f>
        <v>6.4917654035064167</v>
      </c>
      <c r="P63" s="52">
        <f t="shared" si="8"/>
        <v>0.20812537569414225</v>
      </c>
    </row>
    <row r="64" spans="1:16" ht="20.100000000000001" customHeight="1" x14ac:dyDescent="0.25">
      <c r="A64" s="38" t="s">
        <v>164</v>
      </c>
      <c r="B64" s="19">
        <v>2366.6299999999997</v>
      </c>
      <c r="C64" s="140">
        <v>1857.1400000000003</v>
      </c>
      <c r="D64" s="247">
        <f t="shared" si="78"/>
        <v>0.17990537337531529</v>
      </c>
      <c r="E64" s="215">
        <f t="shared" si="79"/>
        <v>0.17578113538291751</v>
      </c>
      <c r="F64" s="52">
        <f t="shared" si="80"/>
        <v>-0.21528080012507211</v>
      </c>
      <c r="H64" s="19">
        <v>1365.5569999999996</v>
      </c>
      <c r="I64" s="140">
        <v>1066.8019999999999</v>
      </c>
      <c r="J64" s="214">
        <f t="shared" si="81"/>
        <v>0.17576378436389287</v>
      </c>
      <c r="K64" s="215">
        <f t="shared" si="82"/>
        <v>0.15979038560367415</v>
      </c>
      <c r="L64" s="52">
        <f t="shared" si="83"/>
        <v>-0.21877885727216057</v>
      </c>
      <c r="N64" s="40">
        <f t="shared" si="87"/>
        <v>5.7700485500479566</v>
      </c>
      <c r="O64" s="143">
        <f t="shared" si="88"/>
        <v>5.7443272989650742</v>
      </c>
      <c r="P64" s="52">
        <f t="shared" si="8"/>
        <v>-4.457718312035449E-3</v>
      </c>
    </row>
    <row r="65" spans="1:16" ht="20.100000000000001" customHeight="1" x14ac:dyDescent="0.25">
      <c r="A65" s="38" t="s">
        <v>178</v>
      </c>
      <c r="B65" s="19">
        <v>97.759999999999991</v>
      </c>
      <c r="C65" s="140">
        <v>103.74</v>
      </c>
      <c r="D65" s="247">
        <f t="shared" si="78"/>
        <v>7.4314739951622452E-3</v>
      </c>
      <c r="E65" s="215">
        <f t="shared" si="79"/>
        <v>9.8191493288733531E-3</v>
      </c>
      <c r="F65" s="52">
        <f>(C65-B65)/B65</f>
        <v>6.1170212765957493E-2</v>
      </c>
      <c r="H65" s="19">
        <v>418.18899999999991</v>
      </c>
      <c r="I65" s="140">
        <v>474.52500000000009</v>
      </c>
      <c r="J65" s="214">
        <f t="shared" si="81"/>
        <v>5.3826007423602239E-2</v>
      </c>
      <c r="K65" s="215">
        <f t="shared" si="82"/>
        <v>7.1076481604443464E-2</v>
      </c>
      <c r="L65" s="52">
        <f>(I65-H65)/H65</f>
        <v>0.13471420816903409</v>
      </c>
      <c r="N65" s="40">
        <f t="shared" ref="N65" si="89">(H65/B65)*10</f>
        <v>42.777107201309327</v>
      </c>
      <c r="O65" s="143">
        <f t="shared" ref="O65" si="90">(I65/C65)*10</f>
        <v>45.741758241758255</v>
      </c>
      <c r="P65" s="52">
        <f t="shared" ref="P65" si="91">(O65-N65)/N65</f>
        <v>6.9304617221946821E-2</v>
      </c>
    </row>
    <row r="66" spans="1:16" ht="20.100000000000001" customHeight="1" x14ac:dyDescent="0.25">
      <c r="A66" s="38" t="s">
        <v>173</v>
      </c>
      <c r="B66" s="19">
        <v>549.19000000000005</v>
      </c>
      <c r="C66" s="140">
        <v>485.69</v>
      </c>
      <c r="D66" s="247">
        <f t="shared" si="78"/>
        <v>4.1748068774582182E-2</v>
      </c>
      <c r="E66" s="215">
        <f t="shared" si="79"/>
        <v>4.5971299764223046E-2</v>
      </c>
      <c r="F66" s="52">
        <f t="shared" ref="F66:F67" si="92">(C66-B66)/B66</f>
        <v>-0.11562482929405134</v>
      </c>
      <c r="H66" s="19">
        <v>301.01000000000005</v>
      </c>
      <c r="I66" s="140">
        <v>329.29800000000006</v>
      </c>
      <c r="J66" s="214">
        <f t="shared" si="81"/>
        <v>3.8743645802683753E-2</v>
      </c>
      <c r="K66" s="215">
        <f t="shared" si="82"/>
        <v>4.9323730550297713E-2</v>
      </c>
      <c r="L66" s="52">
        <f>(I66-H66)/H66</f>
        <v>9.3976944287565214E-2</v>
      </c>
      <c r="N66" s="40">
        <f t="shared" ref="N66" si="93">(H66/B66)*10</f>
        <v>5.4809810812287187</v>
      </c>
      <c r="O66" s="143">
        <f t="shared" ref="O66" si="94">(I66/C66)*10</f>
        <v>6.7800037060676575</v>
      </c>
      <c r="P66" s="52">
        <f t="shared" ref="P66" si="95">(O66-N66)/N66</f>
        <v>0.23700549328437484</v>
      </c>
    </row>
    <row r="67" spans="1:16" ht="20.100000000000001" customHeight="1" x14ac:dyDescent="0.25">
      <c r="A67" s="38" t="s">
        <v>165</v>
      </c>
      <c r="B67" s="19">
        <v>453.95</v>
      </c>
      <c r="C67" s="140">
        <v>727.75</v>
      </c>
      <c r="D67" s="247">
        <f t="shared" si="78"/>
        <v>3.4508158961782956E-2</v>
      </c>
      <c r="E67" s="215">
        <f t="shared" si="79"/>
        <v>6.8882648198260871E-2</v>
      </c>
      <c r="F67" s="52">
        <f t="shared" si="92"/>
        <v>0.60315012666593237</v>
      </c>
      <c r="H67" s="19">
        <v>317.64600000000002</v>
      </c>
      <c r="I67" s="140">
        <v>329.23799999999983</v>
      </c>
      <c r="J67" s="214">
        <f t="shared" si="81"/>
        <v>4.0884901214708086E-2</v>
      </c>
      <c r="K67" s="215">
        <f t="shared" si="82"/>
        <v>4.9314743481341843E-2</v>
      </c>
      <c r="L67" s="52">
        <f t="shared" si="83"/>
        <v>3.6493454978182675E-2</v>
      </c>
      <c r="N67" s="40">
        <f t="shared" ref="N67" si="96">(H67/B67)*10</f>
        <v>6.9973785659213572</v>
      </c>
      <c r="O67" s="143">
        <f t="shared" ref="O67" si="97">(I67/C67)*10</f>
        <v>4.5240535898316709</v>
      </c>
      <c r="P67" s="52">
        <f t="shared" ref="P67" si="98">(O67-N67)/N67</f>
        <v>-0.35346450857114936</v>
      </c>
    </row>
    <row r="68" spans="1:16" ht="20.100000000000001" customHeight="1" x14ac:dyDescent="0.25">
      <c r="A68" s="38" t="s">
        <v>168</v>
      </c>
      <c r="B68" s="19">
        <v>752.71000000000015</v>
      </c>
      <c r="C68" s="140">
        <v>676.4899999999999</v>
      </c>
      <c r="D68" s="247">
        <f t="shared" si="78"/>
        <v>5.7219157026376588E-2</v>
      </c>
      <c r="E68" s="215">
        <f t="shared" si="79"/>
        <v>6.4030810964811391E-2</v>
      </c>
      <c r="F68" s="52">
        <f t="shared" si="80"/>
        <v>-0.10126077772316064</v>
      </c>
      <c r="H68" s="19">
        <v>338.18699999999995</v>
      </c>
      <c r="I68" s="140">
        <v>324.66900000000004</v>
      </c>
      <c r="J68" s="214">
        <f t="shared" si="81"/>
        <v>4.3528777592346454E-2</v>
      </c>
      <c r="K68" s="215">
        <f t="shared" si="82"/>
        <v>4.8630378180355205E-2</v>
      </c>
      <c r="L68" s="52">
        <f t="shared" si="83"/>
        <v>-3.9971968171455194E-2</v>
      </c>
      <c r="N68" s="40">
        <f t="shared" ref="N68:N69" si="99">(H68/B68)*10</f>
        <v>4.4929255623015489</v>
      </c>
      <c r="O68" s="143">
        <f t="shared" ref="O68:O69" si="100">(I68/C68)*10</f>
        <v>4.7993170630755824</v>
      </c>
      <c r="P68" s="52">
        <f t="shared" ref="P68:P69" si="101">(O68-N68)/N68</f>
        <v>6.819420810014068E-2</v>
      </c>
    </row>
    <row r="69" spans="1:16" ht="20.100000000000001" customHeight="1" x14ac:dyDescent="0.25">
      <c r="A69" s="38" t="s">
        <v>184</v>
      </c>
      <c r="B69" s="19">
        <v>666.3599999999999</v>
      </c>
      <c r="C69" s="140">
        <v>625.21000000000026</v>
      </c>
      <c r="D69" s="247">
        <f t="shared" si="78"/>
        <v>5.0655043079135778E-2</v>
      </c>
      <c r="E69" s="215">
        <f t="shared" si="79"/>
        <v>5.9177080700837791E-2</v>
      </c>
      <c r="F69" s="52">
        <f t="shared" si="80"/>
        <v>-6.1753406567020296E-2</v>
      </c>
      <c r="H69" s="19">
        <v>418.96899999999999</v>
      </c>
      <c r="I69" s="140">
        <v>319.21300000000002</v>
      </c>
      <c r="J69" s="214">
        <f t="shared" si="81"/>
        <v>5.3926402904569966E-2</v>
      </c>
      <c r="K69" s="215">
        <f t="shared" si="82"/>
        <v>4.7813154043304794E-2</v>
      </c>
      <c r="L69" s="52">
        <f t="shared" si="83"/>
        <v>-0.23809876148354644</v>
      </c>
      <c r="N69" s="40">
        <f t="shared" si="99"/>
        <v>6.2874272165195997</v>
      </c>
      <c r="O69" s="143">
        <f t="shared" si="100"/>
        <v>5.1056924873242568</v>
      </c>
      <c r="P69" s="52">
        <f t="shared" si="101"/>
        <v>-0.18795203324031337</v>
      </c>
    </row>
    <row r="70" spans="1:16" ht="20.100000000000001" customHeight="1" x14ac:dyDescent="0.25">
      <c r="A70" s="38" t="s">
        <v>211</v>
      </c>
      <c r="B70" s="19">
        <v>188.1</v>
      </c>
      <c r="C70" s="140">
        <v>544.23</v>
      </c>
      <c r="D70" s="247">
        <f t="shared" si="78"/>
        <v>1.4298897897811153E-2</v>
      </c>
      <c r="E70" s="215">
        <f t="shared" si="79"/>
        <v>5.151220010847065E-2</v>
      </c>
      <c r="F70" s="52">
        <f t="shared" si="80"/>
        <v>1.8933014354066986</v>
      </c>
      <c r="H70" s="19">
        <v>53.286999999999999</v>
      </c>
      <c r="I70" s="140">
        <v>179.501</v>
      </c>
      <c r="J70" s="214">
        <f t="shared" si="81"/>
        <v>6.8586846081113871E-3</v>
      </c>
      <c r="K70" s="215">
        <f t="shared" si="82"/>
        <v>2.6886464410682692E-2</v>
      </c>
      <c r="L70" s="52">
        <f t="shared" si="83"/>
        <v>2.3685701953572167</v>
      </c>
      <c r="N70" s="40">
        <f t="shared" ref="N70:N71" si="102">(H70/B70)*10</f>
        <v>2.8329080276448697</v>
      </c>
      <c r="O70" s="143">
        <f t="shared" ref="O70:O71" si="103">(I70/C70)*10</f>
        <v>3.2982562519522993</v>
      </c>
      <c r="P70" s="52">
        <f t="shared" ref="P70:P71" si="104">(O70-N70)/N70</f>
        <v>0.16426520725923305</v>
      </c>
    </row>
    <row r="71" spans="1:16" ht="20.100000000000001" customHeight="1" x14ac:dyDescent="0.25">
      <c r="A71" s="38" t="s">
        <v>179</v>
      </c>
      <c r="B71" s="19">
        <v>16.48</v>
      </c>
      <c r="C71" s="140">
        <v>424.01</v>
      </c>
      <c r="D71" s="247">
        <f t="shared" si="78"/>
        <v>1.2527689386280054E-3</v>
      </c>
      <c r="E71" s="215">
        <f t="shared" si="79"/>
        <v>4.0133193627680648E-2</v>
      </c>
      <c r="F71" s="52">
        <f t="shared" si="80"/>
        <v>24.728762135922327</v>
      </c>
      <c r="H71" s="19">
        <v>12.41</v>
      </c>
      <c r="I71" s="140">
        <v>164.25399999999999</v>
      </c>
      <c r="J71" s="214">
        <f t="shared" si="81"/>
        <v>1.5973178446274385E-3</v>
      </c>
      <c r="K71" s="215">
        <f t="shared" si="82"/>
        <v>2.4602700404522952E-2</v>
      </c>
      <c r="L71" s="52">
        <f t="shared" si="83"/>
        <v>12.235616438356164</v>
      </c>
      <c r="N71" s="40">
        <f t="shared" si="102"/>
        <v>7.5303398058252426</v>
      </c>
      <c r="O71" s="143">
        <f t="shared" si="103"/>
        <v>3.8738237305723922</v>
      </c>
      <c r="P71" s="52">
        <f t="shared" si="104"/>
        <v>-0.48557119194332776</v>
      </c>
    </row>
    <row r="72" spans="1:16" ht="20.100000000000001" customHeight="1" x14ac:dyDescent="0.25">
      <c r="A72" s="38" t="s">
        <v>177</v>
      </c>
      <c r="B72" s="19">
        <v>288.69</v>
      </c>
      <c r="C72" s="140">
        <v>177.55</v>
      </c>
      <c r="D72" s="247">
        <f t="shared" si="78"/>
        <v>2.1945501510468379E-2</v>
      </c>
      <c r="E72" s="215">
        <f t="shared" si="79"/>
        <v>1.6805378478325275E-2</v>
      </c>
      <c r="F72" s="52">
        <f t="shared" si="80"/>
        <v>-0.38498042883369699</v>
      </c>
      <c r="H72" s="19">
        <v>197.96800000000002</v>
      </c>
      <c r="I72" s="140">
        <v>125.92099999999999</v>
      </c>
      <c r="J72" s="214">
        <f t="shared" si="81"/>
        <v>2.5480887918227623E-2</v>
      </c>
      <c r="K72" s="215">
        <f t="shared" si="82"/>
        <v>1.8861011833123907E-2</v>
      </c>
      <c r="L72" s="52">
        <f t="shared" si="83"/>
        <v>-0.36393255475632436</v>
      </c>
      <c r="N72" s="40">
        <f t="shared" ref="N72" si="105">(H72/B72)*10</f>
        <v>6.8574595586961795</v>
      </c>
      <c r="O72" s="143">
        <f t="shared" ref="O72" si="106">(I72/C72)*10</f>
        <v>7.0921430582934377</v>
      </c>
      <c r="P72" s="52">
        <f t="shared" ref="P72" si="107">(O72-N72)/N72</f>
        <v>3.4223096408880459E-2</v>
      </c>
    </row>
    <row r="73" spans="1:16" ht="20.100000000000001" customHeight="1" x14ac:dyDescent="0.25">
      <c r="A73" s="38" t="s">
        <v>182</v>
      </c>
      <c r="B73" s="19">
        <v>250.75999999999996</v>
      </c>
      <c r="C73" s="140">
        <v>172.92999999999998</v>
      </c>
      <c r="D73" s="247">
        <f t="shared" si="78"/>
        <v>1.9062156495774186E-2</v>
      </c>
      <c r="E73" s="215">
        <f t="shared" si="79"/>
        <v>1.6368088427241842E-2</v>
      </c>
      <c r="F73" s="52">
        <f t="shared" si="80"/>
        <v>-0.31037645557505184</v>
      </c>
      <c r="H73" s="19">
        <v>64.39800000000001</v>
      </c>
      <c r="I73" s="140">
        <v>125.37500000000001</v>
      </c>
      <c r="J73" s="214">
        <f t="shared" si="81"/>
        <v>8.2888053632810474E-3</v>
      </c>
      <c r="K73" s="215">
        <f t="shared" si="82"/>
        <v>1.8779229505625831E-2</v>
      </c>
      <c r="L73" s="52">
        <f t="shared" si="83"/>
        <v>0.94687723221218045</v>
      </c>
      <c r="N73" s="40">
        <f t="shared" ref="N73" si="108">(H73/B73)*10</f>
        <v>2.5681129366725166</v>
      </c>
      <c r="O73" s="143">
        <f t="shared" ref="O73" si="109">(I73/C73)*10</f>
        <v>7.2500433701497737</v>
      </c>
      <c r="P73" s="52">
        <f t="shared" ref="P73" si="110">(O73-N73)/N73</f>
        <v>1.8231014557886216</v>
      </c>
    </row>
    <row r="74" spans="1:16" ht="20.100000000000001" customHeight="1" x14ac:dyDescent="0.25">
      <c r="A74" s="38" t="s">
        <v>197</v>
      </c>
      <c r="B74" s="19">
        <v>125.43</v>
      </c>
      <c r="C74" s="140">
        <v>135.42000000000002</v>
      </c>
      <c r="D74" s="247">
        <f t="shared" si="78"/>
        <v>9.5348791245212818E-3</v>
      </c>
      <c r="E74" s="215">
        <f t="shared" si="79"/>
        <v>1.2817709679159723E-2</v>
      </c>
      <c r="F74" s="52">
        <f t="shared" si="80"/>
        <v>7.9646017699115113E-2</v>
      </c>
      <c r="H74" s="19">
        <v>91.795999999999992</v>
      </c>
      <c r="I74" s="140">
        <v>81.524000000000001</v>
      </c>
      <c r="J74" s="214">
        <f t="shared" si="81"/>
        <v>1.1815260988349745E-2</v>
      </c>
      <c r="K74" s="215">
        <f t="shared" si="82"/>
        <v>1.2211030159255355E-2</v>
      </c>
      <c r="L74" s="52">
        <f t="shared" si="83"/>
        <v>-0.11190030066669564</v>
      </c>
      <c r="N74" s="40">
        <f t="shared" ref="N74:N75" si="111">(H74/B74)*10</f>
        <v>7.3185043450530163</v>
      </c>
      <c r="O74" s="143">
        <f t="shared" ref="O74:O75" si="112">(I74/C74)*10</f>
        <v>6.0200856594299212</v>
      </c>
      <c r="P74" s="52">
        <f t="shared" ref="P74:P75" si="113">(O74-N74)/N74</f>
        <v>-0.17741585225685744</v>
      </c>
    </row>
    <row r="75" spans="1:16" ht="20.100000000000001" customHeight="1" x14ac:dyDescent="0.25">
      <c r="A75" s="38" t="s">
        <v>224</v>
      </c>
      <c r="B75" s="19">
        <v>85.32</v>
      </c>
      <c r="C75" s="140">
        <v>154.11999999999998</v>
      </c>
      <c r="D75" s="247">
        <f t="shared" si="78"/>
        <v>6.485815888576542E-3</v>
      </c>
      <c r="E75" s="215">
        <f t="shared" si="79"/>
        <v>1.4587693219259313E-2</v>
      </c>
      <c r="F75" s="52">
        <f t="shared" si="80"/>
        <v>0.80637599624941381</v>
      </c>
      <c r="H75" s="19">
        <v>39.246000000000002</v>
      </c>
      <c r="I75" s="140">
        <v>73.498000000000005</v>
      </c>
      <c r="J75" s="214">
        <f t="shared" si="81"/>
        <v>5.051437238537345E-3</v>
      </c>
      <c r="K75" s="215">
        <f t="shared" si="82"/>
        <v>1.1008859901930108E-2</v>
      </c>
      <c r="L75" s="52">
        <f t="shared" ref="L75:L82" si="114">(I75-H75)/H75</f>
        <v>0.87275136319624935</v>
      </c>
      <c r="N75" s="40">
        <f t="shared" si="111"/>
        <v>4.5998593530239109</v>
      </c>
      <c r="O75" s="143">
        <f t="shared" si="112"/>
        <v>4.7688813911238013</v>
      </c>
      <c r="P75" s="52">
        <f t="shared" si="113"/>
        <v>3.6745044821593645E-2</v>
      </c>
    </row>
    <row r="76" spans="1:16" ht="20.100000000000001" customHeight="1" x14ac:dyDescent="0.25">
      <c r="A76" s="38" t="s">
        <v>200</v>
      </c>
      <c r="B76" s="19">
        <v>108.18</v>
      </c>
      <c r="C76" s="140">
        <v>213.47000000000003</v>
      </c>
      <c r="D76" s="247">
        <f t="shared" si="78"/>
        <v>8.2235766857267981E-3</v>
      </c>
      <c r="E76" s="215">
        <f t="shared" si="79"/>
        <v>2.0205261299735832E-2</v>
      </c>
      <c r="F76" s="52">
        <f t="shared" si="80"/>
        <v>0.97328526529857662</v>
      </c>
      <c r="H76" s="19">
        <v>28.474</v>
      </c>
      <c r="I76" s="140">
        <v>63.970999999999989</v>
      </c>
      <c r="J76" s="214">
        <f t="shared" si="81"/>
        <v>3.664949903942118E-3</v>
      </c>
      <c r="K76" s="215">
        <f t="shared" si="82"/>
        <v>9.5818631362264393E-3</v>
      </c>
      <c r="L76" s="52">
        <f t="shared" si="114"/>
        <v>1.2466460630750855</v>
      </c>
      <c r="N76" s="40">
        <f t="shared" ref="N76:N82" si="115">(H76/B76)*10</f>
        <v>2.6320946570530594</v>
      </c>
      <c r="O76" s="143">
        <f t="shared" ref="O76:O82" si="116">(I76/C76)*10</f>
        <v>2.9967208507050165</v>
      </c>
      <c r="P76" s="52">
        <f t="shared" ref="P76:P82" si="117">(O76-N76)/N76</f>
        <v>0.13853080575004817</v>
      </c>
    </row>
    <row r="77" spans="1:16" ht="20.100000000000001" customHeight="1" x14ac:dyDescent="0.25">
      <c r="A77" s="38" t="s">
        <v>232</v>
      </c>
      <c r="B77" s="19">
        <v>112.39000000000001</v>
      </c>
      <c r="C77" s="140">
        <v>180.53000000000003</v>
      </c>
      <c r="D77" s="247">
        <f t="shared" si="78"/>
        <v>8.5436104983253377E-3</v>
      </c>
      <c r="E77" s="215">
        <f t="shared" si="79"/>
        <v>1.708744002642671E-2</v>
      </c>
      <c r="F77" s="52">
        <f t="shared" si="80"/>
        <v>0.60628169765993423</v>
      </c>
      <c r="H77" s="19">
        <v>37.15</v>
      </c>
      <c r="I77" s="140">
        <v>61.692</v>
      </c>
      <c r="J77" s="214">
        <f t="shared" si="81"/>
        <v>4.7816565614753701E-3</v>
      </c>
      <c r="K77" s="215">
        <f t="shared" si="82"/>
        <v>9.2405043003873869E-3</v>
      </c>
      <c r="L77" s="52">
        <f t="shared" si="114"/>
        <v>0.66061911170928678</v>
      </c>
      <c r="N77" s="40">
        <f t="shared" si="115"/>
        <v>3.3054542219058631</v>
      </c>
      <c r="O77" s="143">
        <f t="shared" si="116"/>
        <v>3.4172713676397271</v>
      </c>
      <c r="P77" s="52">
        <f t="shared" si="117"/>
        <v>3.3828072702635173E-2</v>
      </c>
    </row>
    <row r="78" spans="1:16" ht="20.100000000000001" customHeight="1" x14ac:dyDescent="0.25">
      <c r="A78" s="38" t="s">
        <v>202</v>
      </c>
      <c r="B78" s="19">
        <v>337.52000000000015</v>
      </c>
      <c r="C78" s="140">
        <v>150.73000000000005</v>
      </c>
      <c r="D78" s="247">
        <f t="shared" si="78"/>
        <v>2.5657437631415328E-2</v>
      </c>
      <c r="E78" s="215">
        <f t="shared" si="79"/>
        <v>1.4266824545412388E-2</v>
      </c>
      <c r="F78" s="52">
        <f t="shared" si="80"/>
        <v>-0.553419056648495</v>
      </c>
      <c r="H78" s="19">
        <v>104.28700000000003</v>
      </c>
      <c r="I78" s="140">
        <v>58.344000000000008</v>
      </c>
      <c r="J78" s="214">
        <f t="shared" si="81"/>
        <v>1.3423004517539222E-2</v>
      </c>
      <c r="K78" s="215">
        <f t="shared" si="82"/>
        <v>8.7390258526519136E-3</v>
      </c>
      <c r="L78" s="52">
        <f t="shared" si="114"/>
        <v>-0.44054388370554348</v>
      </c>
      <c r="N78" s="40">
        <f t="shared" ref="N78:N79" si="118">(H78/B78)*10</f>
        <v>3.0898020858023223</v>
      </c>
      <c r="O78" s="143">
        <f t="shared" ref="O78:O79" si="119">(I78/C78)*10</f>
        <v>3.8707622901877525</v>
      </c>
      <c r="P78" s="52">
        <f t="shared" ref="P78:P79" si="120">(O78-N78)/N78</f>
        <v>0.25275411909842116</v>
      </c>
    </row>
    <row r="79" spans="1:16" ht="20.100000000000001" customHeight="1" x14ac:dyDescent="0.25">
      <c r="A79" s="38" t="s">
        <v>183</v>
      </c>
      <c r="B79" s="19">
        <v>33.57</v>
      </c>
      <c r="C79" s="140">
        <v>89.85</v>
      </c>
      <c r="D79" s="247">
        <f t="shared" si="78"/>
        <v>2.5519085721930914E-3</v>
      </c>
      <c r="E79" s="215">
        <f t="shared" si="79"/>
        <v>8.5044396298368102E-3</v>
      </c>
      <c r="F79" s="52">
        <f t="shared" si="80"/>
        <v>1.6764968722073277</v>
      </c>
      <c r="H79" s="19">
        <v>19.145</v>
      </c>
      <c r="I79" s="140">
        <v>51.126999999999988</v>
      </c>
      <c r="J79" s="214">
        <f t="shared" si="81"/>
        <v>2.4641942091371723E-3</v>
      </c>
      <c r="K79" s="215">
        <f t="shared" si="82"/>
        <v>7.6580312417478093E-3</v>
      </c>
      <c r="L79" s="52">
        <f t="shared" si="114"/>
        <v>1.6705144946461212</v>
      </c>
      <c r="N79" s="40">
        <f t="shared" si="118"/>
        <v>5.7030086386654757</v>
      </c>
      <c r="O79" s="143">
        <f t="shared" si="119"/>
        <v>5.6902615470228142</v>
      </c>
      <c r="P79" s="52">
        <f t="shared" si="120"/>
        <v>-2.2351520838033287E-3</v>
      </c>
    </row>
    <row r="80" spans="1:16" ht="20.100000000000001" customHeight="1" x14ac:dyDescent="0.25">
      <c r="A80" s="38" t="s">
        <v>203</v>
      </c>
      <c r="B80" s="19">
        <v>299.19000000000005</v>
      </c>
      <c r="C80" s="140">
        <v>272.08999999999997</v>
      </c>
      <c r="D80" s="247">
        <f t="shared" si="78"/>
        <v>2.2743685603647635E-2</v>
      </c>
      <c r="E80" s="215">
        <f t="shared" si="79"/>
        <v>2.575373376608011E-2</v>
      </c>
      <c r="F80" s="52">
        <f t="shared" si="80"/>
        <v>-9.057789364617827E-2</v>
      </c>
      <c r="H80" s="19">
        <v>54.17799999999999</v>
      </c>
      <c r="I80" s="140">
        <v>51.02300000000001</v>
      </c>
      <c r="J80" s="214">
        <f t="shared" si="81"/>
        <v>6.9733671382937431E-3</v>
      </c>
      <c r="K80" s="215">
        <f t="shared" si="82"/>
        <v>7.6424536555577023E-3</v>
      </c>
      <c r="L80" s="52">
        <f t="shared" si="114"/>
        <v>-5.8233969507917982E-2</v>
      </c>
      <c r="N80" s="40">
        <f t="shared" si="115"/>
        <v>1.8108225542297529</v>
      </c>
      <c r="O80" s="143">
        <f t="shared" si="116"/>
        <v>1.8752251093388224</v>
      </c>
      <c r="P80" s="52">
        <f t="shared" si="117"/>
        <v>3.5565359487398016E-2</v>
      </c>
    </row>
    <row r="81" spans="1:16" ht="20.100000000000001" customHeight="1" x14ac:dyDescent="0.25">
      <c r="A81" s="38" t="s">
        <v>233</v>
      </c>
      <c r="B81" s="19">
        <v>9.7799999999999994</v>
      </c>
      <c r="C81" s="140">
        <v>11</v>
      </c>
      <c r="D81" s="247">
        <f t="shared" si="78"/>
        <v>7.4345146964695946E-4</v>
      </c>
      <c r="E81" s="215">
        <f t="shared" si="79"/>
        <v>1.0411667882938779E-3</v>
      </c>
      <c r="F81" s="52">
        <f t="shared" si="80"/>
        <v>0.12474437627811868</v>
      </c>
      <c r="H81" s="19">
        <v>39.86999999999999</v>
      </c>
      <c r="I81" s="140">
        <v>39.641999999999996</v>
      </c>
      <c r="J81" s="214">
        <f t="shared" si="81"/>
        <v>5.1317536233115198E-3</v>
      </c>
      <c r="K81" s="215">
        <f t="shared" si="82"/>
        <v>5.9377564591187966E-3</v>
      </c>
      <c r="L81" s="52">
        <f t="shared" si="114"/>
        <v>-5.718585402558176E-3</v>
      </c>
      <c r="N81" s="40">
        <f t="shared" si="115"/>
        <v>40.766871165644162</v>
      </c>
      <c r="O81" s="143">
        <f t="shared" si="116"/>
        <v>36.038181818181812</v>
      </c>
      <c r="P81" s="52">
        <f t="shared" si="117"/>
        <v>-0.11599343320336541</v>
      </c>
    </row>
    <row r="82" spans="1:16" ht="20.100000000000001" customHeight="1" x14ac:dyDescent="0.25">
      <c r="A82" s="38" t="s">
        <v>206</v>
      </c>
      <c r="B82" s="19">
        <v>54.010000000000005</v>
      </c>
      <c r="C82" s="140">
        <v>20.720000000000002</v>
      </c>
      <c r="D82" s="247">
        <f t="shared" si="78"/>
        <v>4.1057069402487007E-3</v>
      </c>
      <c r="E82" s="215">
        <f t="shared" si="79"/>
        <v>1.961179623040832E-3</v>
      </c>
      <c r="F82" s="52">
        <f t="shared" si="80"/>
        <v>-0.61636733938159605</v>
      </c>
      <c r="H82" s="19">
        <v>127.59199999999997</v>
      </c>
      <c r="I82" s="140">
        <v>36.599000000000004</v>
      </c>
      <c r="J82" s="214">
        <f t="shared" si="81"/>
        <v>1.6422641291837559E-2</v>
      </c>
      <c r="K82" s="215">
        <f t="shared" si="82"/>
        <v>5.4819622785754725E-3</v>
      </c>
      <c r="L82" s="52">
        <f t="shared" si="114"/>
        <v>-0.71315599724120626</v>
      </c>
      <c r="N82" s="40">
        <f t="shared" si="115"/>
        <v>23.623773375300861</v>
      </c>
      <c r="O82" s="143">
        <f t="shared" si="116"/>
        <v>17.663610038610038</v>
      </c>
      <c r="P82" s="52">
        <f t="shared" si="117"/>
        <v>-0.25229514531841452</v>
      </c>
    </row>
    <row r="83" spans="1:16" ht="20.100000000000001" customHeight="1" thickBot="1" x14ac:dyDescent="0.3">
      <c r="A83" s="8" t="s">
        <v>17</v>
      </c>
      <c r="B83" s="19">
        <f>B84-SUM(B62:B82)</f>
        <v>2166.9199999999946</v>
      </c>
      <c r="C83" s="142">
        <f>C84-SUM(C62:C82)</f>
        <v>627.29999999999927</v>
      </c>
      <c r="D83" s="247">
        <f t="shared" si="78"/>
        <v>0.16472391192304556</v>
      </c>
      <c r="E83" s="215">
        <f t="shared" si="79"/>
        <v>5.9374902390613528E-2</v>
      </c>
      <c r="F83" s="52">
        <f t="shared" si="80"/>
        <v>-0.71051077104830784</v>
      </c>
      <c r="H83" s="19">
        <f>H84-SUM(H62:H82)</f>
        <v>796.16100000000188</v>
      </c>
      <c r="I83" s="142">
        <f>I84-SUM(I62:I82)</f>
        <v>298.04100000000017</v>
      </c>
      <c r="J83" s="214">
        <f t="shared" si="81"/>
        <v>0.10247559810607809</v>
      </c>
      <c r="K83" s="215">
        <f t="shared" si="82"/>
        <v>4.4641916977756581E-2</v>
      </c>
      <c r="L83" s="52">
        <f t="shared" ref="L83" si="121">(I83-H83)/H83</f>
        <v>-0.62565234921077584</v>
      </c>
      <c r="N83" s="40">
        <f t="shared" ref="N83:O84" si="122">(H83/B83)*10</f>
        <v>3.6741596367194167</v>
      </c>
      <c r="O83" s="143">
        <f t="shared" ref="O83" si="123">(I83/C83)*10</f>
        <v>4.7511716881874779</v>
      </c>
      <c r="P83" s="52">
        <f t="shared" ref="P83" si="124">(O83-N83)/N83</f>
        <v>0.29313153427097788</v>
      </c>
    </row>
    <row r="84" spans="1:16" ht="26.25" customHeight="1" thickBot="1" x14ac:dyDescent="0.3">
      <c r="A84" s="12" t="s">
        <v>18</v>
      </c>
      <c r="B84" s="17">
        <v>13154.859999999997</v>
      </c>
      <c r="C84" s="145">
        <v>10565.07</v>
      </c>
      <c r="D84" s="243">
        <f>SUM(D62:D83)</f>
        <v>0.99999999999999978</v>
      </c>
      <c r="E84" s="244">
        <f>SUM(E62:E83)</f>
        <v>1.0000000000000004</v>
      </c>
      <c r="F84" s="57">
        <f>(C84-B84)/B84</f>
        <v>-0.19686944596901812</v>
      </c>
      <c r="G84" s="1"/>
      <c r="H84" s="17">
        <v>7769.2740000000013</v>
      </c>
      <c r="I84" s="145">
        <v>6676.259</v>
      </c>
      <c r="J84" s="255">
        <f t="shared" si="81"/>
        <v>1</v>
      </c>
      <c r="K84" s="244">
        <f t="shared" si="82"/>
        <v>1</v>
      </c>
      <c r="L84" s="57">
        <f>(I84-H84)/H84</f>
        <v>-0.14068431619222094</v>
      </c>
      <c r="M84" s="1"/>
      <c r="N84" s="37">
        <f t="shared" si="122"/>
        <v>5.9060104022391746</v>
      </c>
      <c r="O84" s="150">
        <f t="shared" si="122"/>
        <v>6.3191810371346335</v>
      </c>
      <c r="P84" s="57">
        <f>(O84-N84)/N84</f>
        <v>6.9957654449577591E-2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3:E72 J62:K73 D22:E25 D21:E21 D27:E28 D26:E26 D29:E29 J22:K25 J21:K21 J27:K28 J26:K26 J29:K29 D10:E12 D9:E9 J10:K12 J9:K9 J8:K8 E6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10" sqref="J10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2" t="s">
        <v>16</v>
      </c>
      <c r="B3" s="325"/>
      <c r="C3" s="325"/>
      <c r="D3" s="347" t="s">
        <v>1</v>
      </c>
      <c r="E3" s="345"/>
      <c r="F3" s="347" t="s">
        <v>104</v>
      </c>
      <c r="G3" s="345"/>
      <c r="H3" s="130" t="s">
        <v>0</v>
      </c>
      <c r="J3" s="349" t="s">
        <v>19</v>
      </c>
      <c r="K3" s="345"/>
      <c r="L3" s="343" t="s">
        <v>104</v>
      </c>
      <c r="M3" s="344"/>
      <c r="N3" s="130" t="s">
        <v>0</v>
      </c>
      <c r="P3" s="355" t="s">
        <v>22</v>
      </c>
      <c r="Q3" s="345"/>
      <c r="R3" s="130" t="s">
        <v>0</v>
      </c>
    </row>
    <row r="4" spans="1:18" x14ac:dyDescent="0.25">
      <c r="A4" s="346"/>
      <c r="B4" s="326"/>
      <c r="C4" s="326"/>
      <c r="D4" s="350" t="s">
        <v>159</v>
      </c>
      <c r="E4" s="352"/>
      <c r="F4" s="350" t="str">
        <f>D4</f>
        <v>jan-nov</v>
      </c>
      <c r="G4" s="352"/>
      <c r="H4" s="131" t="s">
        <v>151</v>
      </c>
      <c r="J4" s="353" t="str">
        <f>D4</f>
        <v>jan-nov</v>
      </c>
      <c r="K4" s="352"/>
      <c r="L4" s="354" t="str">
        <f>D4</f>
        <v>jan-nov</v>
      </c>
      <c r="M4" s="342"/>
      <c r="N4" s="131" t="str">
        <f>H4</f>
        <v>2023/2022</v>
      </c>
      <c r="P4" s="353" t="str">
        <f>D4</f>
        <v>jan-nov</v>
      </c>
      <c r="Q4" s="351"/>
      <c r="R4" s="131" t="str">
        <f>N4</f>
        <v>2023/2022</v>
      </c>
    </row>
    <row r="5" spans="1:18" ht="19.5" customHeight="1" thickBot="1" x14ac:dyDescent="0.3">
      <c r="A5" s="333"/>
      <c r="B5" s="356"/>
      <c r="C5" s="356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404649.84000000014</v>
      </c>
      <c r="E6" s="147">
        <v>379401.5400000001</v>
      </c>
      <c r="F6" s="247">
        <f>D6/D8</f>
        <v>0.74172432193924087</v>
      </c>
      <c r="G6" s="246">
        <f>E6/E8</f>
        <v>0.73238777192271043</v>
      </c>
      <c r="H6" s="165">
        <f>(E6-D6)/D6</f>
        <v>-6.2395428106434038E-2</v>
      </c>
      <c r="I6" s="1"/>
      <c r="J6" s="115">
        <v>179919.88699999996</v>
      </c>
      <c r="K6" s="147">
        <v>174939.89899999995</v>
      </c>
      <c r="L6" s="247">
        <f>J6/J8</f>
        <v>0.61151478162704043</v>
      </c>
      <c r="M6" s="246">
        <f>K6/K8</f>
        <v>0.61509824598589791</v>
      </c>
      <c r="N6" s="165">
        <f>(K6-J6)/J6</f>
        <v>-2.767891911804065E-2</v>
      </c>
      <c r="P6" s="27">
        <f t="shared" ref="P6:Q8" si="0">(J6/D6)*10</f>
        <v>4.4463105928819813</v>
      </c>
      <c r="Q6" s="152">
        <f t="shared" si="0"/>
        <v>4.6109433029713029</v>
      </c>
      <c r="R6" s="165">
        <f>(Q6-P6)/P6</f>
        <v>3.7026812826094338E-2</v>
      </c>
    </row>
    <row r="7" spans="1:18" ht="24" customHeight="1" thickBot="1" x14ac:dyDescent="0.3">
      <c r="A7" s="161" t="s">
        <v>21</v>
      </c>
      <c r="B7" s="1"/>
      <c r="C7" s="1"/>
      <c r="D7" s="117">
        <v>140903.03999999998</v>
      </c>
      <c r="E7" s="140">
        <v>138632.14999999997</v>
      </c>
      <c r="F7" s="247">
        <f>D7/D8</f>
        <v>0.25827567806075913</v>
      </c>
      <c r="G7" s="215">
        <f>E7/E8</f>
        <v>0.26761222807728963</v>
      </c>
      <c r="H7" s="55">
        <f t="shared" ref="H7:H8" si="1">(E7-D7)/D7</f>
        <v>-1.6116685630061738E-2</v>
      </c>
      <c r="J7" s="196">
        <v>114300.12599999993</v>
      </c>
      <c r="K7" s="142">
        <v>109469.78699999997</v>
      </c>
      <c r="L7" s="247">
        <f>J7/J8</f>
        <v>0.38848521837295941</v>
      </c>
      <c r="M7" s="215">
        <f>K7/K8</f>
        <v>0.38490175401410204</v>
      </c>
      <c r="N7" s="102">
        <f t="shared" ref="N7:N8" si="2">(K7-J7)/J7</f>
        <v>-4.2260137141055878E-2</v>
      </c>
      <c r="P7" s="27">
        <f t="shared" si="0"/>
        <v>8.1119701888617826</v>
      </c>
      <c r="Q7" s="152">
        <f t="shared" si="0"/>
        <v>7.8964213568064832</v>
      </c>
      <c r="R7" s="102">
        <f t="shared" ref="R7:R8" si="3">(Q7-P7)/P7</f>
        <v>-2.6571699234208327E-2</v>
      </c>
    </row>
    <row r="8" spans="1:18" ht="26.25" customHeight="1" thickBot="1" x14ac:dyDescent="0.3">
      <c r="A8" s="12" t="s">
        <v>12</v>
      </c>
      <c r="B8" s="162"/>
      <c r="C8" s="162"/>
      <c r="D8" s="163">
        <v>545552.88000000012</v>
      </c>
      <c r="E8" s="145">
        <v>518033.69000000006</v>
      </c>
      <c r="F8" s="243">
        <f>SUM(F6:F7)</f>
        <v>1</v>
      </c>
      <c r="G8" s="244">
        <f>SUM(G6:G7)</f>
        <v>1</v>
      </c>
      <c r="H8" s="164">
        <f t="shared" si="1"/>
        <v>-5.044275451354973E-2</v>
      </c>
      <c r="I8" s="1"/>
      <c r="J8" s="17">
        <v>294220.01299999992</v>
      </c>
      <c r="K8" s="145">
        <v>284409.68599999993</v>
      </c>
      <c r="L8" s="243">
        <f>SUM(L6:L7)</f>
        <v>0.99999999999999978</v>
      </c>
      <c r="M8" s="244">
        <f>SUM(M6:M7)</f>
        <v>1</v>
      </c>
      <c r="N8" s="164">
        <f t="shared" si="2"/>
        <v>-3.3343506785855501E-2</v>
      </c>
      <c r="O8" s="1"/>
      <c r="P8" s="29">
        <f t="shared" si="0"/>
        <v>5.3930613105735938</v>
      </c>
      <c r="Q8" s="146">
        <f t="shared" si="0"/>
        <v>5.4901774052571737</v>
      </c>
      <c r="R8" s="164">
        <f t="shared" si="3"/>
        <v>1.8007600709670182E-2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A7" sqref="A7:P11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F5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163875.96</v>
      </c>
      <c r="C7" s="147">
        <v>155675.98999999996</v>
      </c>
      <c r="D7" s="247">
        <f>B7/$B$33</f>
        <v>0.300385106572987</v>
      </c>
      <c r="E7" s="246">
        <f>C7/$C$33</f>
        <v>0.300513254263444</v>
      </c>
      <c r="F7" s="52">
        <f>(C7-B7)/B7</f>
        <v>-5.0037662632151966E-2</v>
      </c>
      <c r="H7" s="39">
        <v>65956.356</v>
      </c>
      <c r="I7" s="147">
        <v>66459.273000000001</v>
      </c>
      <c r="J7" s="247">
        <f>H7/$H$33</f>
        <v>0.22417358808287444</v>
      </c>
      <c r="K7" s="246">
        <f>I7/$I$33</f>
        <v>0.23367443610904309</v>
      </c>
      <c r="L7" s="52">
        <f>(I7-H7)/H7</f>
        <v>7.6249967478494614E-3</v>
      </c>
      <c r="N7" s="27">
        <f t="shared" ref="N7:N33" si="0">(H7/B7)*10</f>
        <v>4.0247731271871725</v>
      </c>
      <c r="O7" s="151">
        <f t="shared" ref="O7:O33" si="1">(I7/C7)*10</f>
        <v>4.2690766251109125</v>
      </c>
      <c r="P7" s="61">
        <f>(O7-N7)/N7</f>
        <v>6.0699942631170969E-2</v>
      </c>
    </row>
    <row r="8" spans="1:16" ht="20.100000000000001" customHeight="1" x14ac:dyDescent="0.25">
      <c r="A8" s="8" t="s">
        <v>165</v>
      </c>
      <c r="B8" s="19">
        <v>58641.579999999994</v>
      </c>
      <c r="C8" s="140">
        <v>64825.62000000001</v>
      </c>
      <c r="D8" s="247">
        <f t="shared" ref="D8:D32" si="2">B8/$B$33</f>
        <v>0.10749018500278103</v>
      </c>
      <c r="E8" s="215">
        <f t="shared" ref="E8:E32" si="3">C8/$C$33</f>
        <v>0.12513784576443296</v>
      </c>
      <c r="F8" s="52">
        <f t="shared" ref="F8:F33" si="4">(C8-B8)/B8</f>
        <v>0.10545486666628041</v>
      </c>
      <c r="H8" s="19">
        <v>35806.529000000002</v>
      </c>
      <c r="I8" s="140">
        <v>38964.533000000003</v>
      </c>
      <c r="J8" s="247">
        <f t="shared" ref="J8:J32" si="5">H8/$H$33</f>
        <v>0.1216998416759637</v>
      </c>
      <c r="K8" s="215">
        <f t="shared" ref="K8:K32" si="6">I8/$I$33</f>
        <v>0.13700142758147837</v>
      </c>
      <c r="L8" s="52">
        <f t="shared" ref="L8:L33" si="7">(I8-H8)/H8</f>
        <v>8.8196317492823736E-2</v>
      </c>
      <c r="M8" s="1"/>
      <c r="N8" s="27">
        <f t="shared" si="0"/>
        <v>6.1059966324236159</v>
      </c>
      <c r="O8" s="152">
        <f t="shared" si="1"/>
        <v>6.0106687757093571</v>
      </c>
      <c r="P8" s="52">
        <f t="shared" ref="P8:P71" si="8">(O8-N8)/N8</f>
        <v>-1.561216988035267E-2</v>
      </c>
    </row>
    <row r="9" spans="1:16" ht="20.100000000000001" customHeight="1" x14ac:dyDescent="0.25">
      <c r="A9" s="8" t="s">
        <v>167</v>
      </c>
      <c r="B9" s="19">
        <v>74741.94</v>
      </c>
      <c r="C9" s="140">
        <v>66824.850000000006</v>
      </c>
      <c r="D9" s="247">
        <f t="shared" si="2"/>
        <v>0.13700219124496235</v>
      </c>
      <c r="E9" s="215">
        <f t="shared" si="3"/>
        <v>0.12899711213762965</v>
      </c>
      <c r="F9" s="52">
        <f t="shared" si="4"/>
        <v>-0.1059256690420398</v>
      </c>
      <c r="H9" s="19">
        <v>31518.854999999996</v>
      </c>
      <c r="I9" s="140">
        <v>30299.687999999998</v>
      </c>
      <c r="J9" s="247">
        <f t="shared" si="5"/>
        <v>0.10712682213089285</v>
      </c>
      <c r="K9" s="215">
        <f t="shared" si="6"/>
        <v>0.10653535899617708</v>
      </c>
      <c r="L9" s="52">
        <f t="shared" si="7"/>
        <v>-3.8680561206934638E-2</v>
      </c>
      <c r="N9" s="27">
        <f t="shared" si="0"/>
        <v>4.2170239359588466</v>
      </c>
      <c r="O9" s="152">
        <f t="shared" si="1"/>
        <v>4.5341946895503691</v>
      </c>
      <c r="P9" s="52">
        <f t="shared" si="8"/>
        <v>7.5211987982089959E-2</v>
      </c>
    </row>
    <row r="10" spans="1:16" ht="20.100000000000001" customHeight="1" x14ac:dyDescent="0.25">
      <c r="A10" s="8" t="s">
        <v>164</v>
      </c>
      <c r="B10" s="19">
        <v>32977.08</v>
      </c>
      <c r="C10" s="140">
        <v>28809.620000000003</v>
      </c>
      <c r="D10" s="247">
        <f t="shared" si="2"/>
        <v>6.0447082599948881E-2</v>
      </c>
      <c r="E10" s="215">
        <f t="shared" si="3"/>
        <v>5.561341000814065E-2</v>
      </c>
      <c r="F10" s="52">
        <f t="shared" si="4"/>
        <v>-0.12637443945916371</v>
      </c>
      <c r="H10" s="19">
        <v>34757.526000000005</v>
      </c>
      <c r="I10" s="140">
        <v>30188.829999999998</v>
      </c>
      <c r="J10" s="247">
        <f t="shared" si="5"/>
        <v>0.11813447238206731</v>
      </c>
      <c r="K10" s="215">
        <f t="shared" si="6"/>
        <v>0.10614557620938408</v>
      </c>
      <c r="L10" s="52">
        <f t="shared" si="7"/>
        <v>-0.13144479845890086</v>
      </c>
      <c r="N10" s="27">
        <f t="shared" si="0"/>
        <v>10.539904078832937</v>
      </c>
      <c r="O10" s="152">
        <f t="shared" si="1"/>
        <v>10.478732451174293</v>
      </c>
      <c r="P10" s="52">
        <f t="shared" si="8"/>
        <v>-5.8038125585500172E-3</v>
      </c>
    </row>
    <row r="11" spans="1:16" ht="20.100000000000001" customHeight="1" x14ac:dyDescent="0.25">
      <c r="A11" s="8" t="s">
        <v>171</v>
      </c>
      <c r="B11" s="19">
        <v>71149.209999999992</v>
      </c>
      <c r="C11" s="140">
        <v>66599.789999999994</v>
      </c>
      <c r="D11" s="247">
        <f t="shared" si="2"/>
        <v>0.13041670680942971</v>
      </c>
      <c r="E11" s="215">
        <f t="shared" si="3"/>
        <v>0.12856266162920804</v>
      </c>
      <c r="F11" s="52">
        <f t="shared" si="4"/>
        <v>-6.3941960845383936E-2</v>
      </c>
      <c r="H11" s="19">
        <v>28687.496999999999</v>
      </c>
      <c r="I11" s="140">
        <v>28008.242999999999</v>
      </c>
      <c r="J11" s="247">
        <f t="shared" si="5"/>
        <v>9.7503554253462646E-2</v>
      </c>
      <c r="K11" s="215">
        <f t="shared" si="6"/>
        <v>9.8478513140371732E-2</v>
      </c>
      <c r="L11" s="52">
        <f t="shared" si="7"/>
        <v>-2.3677701822504796E-2</v>
      </c>
      <c r="N11" s="27">
        <f t="shared" si="0"/>
        <v>4.032019048419512</v>
      </c>
      <c r="O11" s="152">
        <f t="shared" si="1"/>
        <v>4.2054551523360661</v>
      </c>
      <c r="P11" s="52">
        <f t="shared" si="8"/>
        <v>4.3014703510524929E-2</v>
      </c>
    </row>
    <row r="12" spans="1:16" ht="20.100000000000001" customHeight="1" x14ac:dyDescent="0.25">
      <c r="A12" s="8" t="s">
        <v>169</v>
      </c>
      <c r="B12" s="19">
        <v>31556.91</v>
      </c>
      <c r="C12" s="140">
        <v>33269.799999999996</v>
      </c>
      <c r="D12" s="247">
        <f t="shared" si="2"/>
        <v>5.7843906900463982E-2</v>
      </c>
      <c r="E12" s="215">
        <f t="shared" si="3"/>
        <v>6.422323613740262E-2</v>
      </c>
      <c r="F12" s="52">
        <f t="shared" si="4"/>
        <v>5.4279395542846109E-2</v>
      </c>
      <c r="H12" s="19">
        <v>14943.048000000001</v>
      </c>
      <c r="I12" s="140">
        <v>14850.035000000002</v>
      </c>
      <c r="J12" s="247">
        <f t="shared" si="5"/>
        <v>5.0788686492240734E-2</v>
      </c>
      <c r="K12" s="215">
        <f t="shared" si="6"/>
        <v>5.2213534668436021E-2</v>
      </c>
      <c r="L12" s="52">
        <f t="shared" si="7"/>
        <v>-6.2244998476883038E-3</v>
      </c>
      <c r="N12" s="27">
        <f t="shared" si="0"/>
        <v>4.7352697079657045</v>
      </c>
      <c r="O12" s="152">
        <f t="shared" si="1"/>
        <v>4.4635179652417518</v>
      </c>
      <c r="P12" s="52">
        <f t="shared" si="8"/>
        <v>-5.7388862616802989E-2</v>
      </c>
    </row>
    <row r="13" spans="1:16" ht="20.100000000000001" customHeight="1" x14ac:dyDescent="0.25">
      <c r="A13" s="8" t="s">
        <v>175</v>
      </c>
      <c r="B13" s="19">
        <v>19032.22</v>
      </c>
      <c r="C13" s="140">
        <v>18033.36</v>
      </c>
      <c r="D13" s="247">
        <f t="shared" si="2"/>
        <v>3.4886114064689756E-2</v>
      </c>
      <c r="E13" s="215">
        <f t="shared" si="3"/>
        <v>3.4811172223181121E-2</v>
      </c>
      <c r="F13" s="52">
        <f t="shared" si="4"/>
        <v>-5.2482579541430298E-2</v>
      </c>
      <c r="H13" s="19">
        <v>15647.097</v>
      </c>
      <c r="I13" s="140">
        <v>14159.837000000001</v>
      </c>
      <c r="J13" s="247">
        <f t="shared" si="5"/>
        <v>5.318162024552691E-2</v>
      </c>
      <c r="K13" s="215">
        <f t="shared" si="6"/>
        <v>4.978676077860443E-2</v>
      </c>
      <c r="L13" s="52">
        <f t="shared" si="7"/>
        <v>-9.5050219219577819E-2</v>
      </c>
      <c r="N13" s="27">
        <f t="shared" si="0"/>
        <v>8.2213724935924439</v>
      </c>
      <c r="O13" s="152">
        <f t="shared" si="1"/>
        <v>7.8520236938651475</v>
      </c>
      <c r="P13" s="52">
        <f t="shared" si="8"/>
        <v>-4.4925442803517138E-2</v>
      </c>
    </row>
    <row r="14" spans="1:16" ht="20.100000000000001" customHeight="1" x14ac:dyDescent="0.25">
      <c r="A14" s="8" t="s">
        <v>168</v>
      </c>
      <c r="B14" s="19">
        <v>10883.159999999998</v>
      </c>
      <c r="C14" s="140">
        <v>9742.82</v>
      </c>
      <c r="D14" s="247">
        <f t="shared" si="2"/>
        <v>1.9948863618866788E-2</v>
      </c>
      <c r="E14" s="215">
        <f t="shared" si="3"/>
        <v>1.8807309617256764E-2</v>
      </c>
      <c r="F14" s="52">
        <f t="shared" si="4"/>
        <v>-0.10478022927164524</v>
      </c>
      <c r="H14" s="19">
        <v>11130.566999999999</v>
      </c>
      <c r="I14" s="140">
        <v>9362.1629999999986</v>
      </c>
      <c r="J14" s="247">
        <f t="shared" si="5"/>
        <v>3.7830761023044321E-2</v>
      </c>
      <c r="K14" s="215">
        <f t="shared" si="6"/>
        <v>3.2917876784266761E-2</v>
      </c>
      <c r="L14" s="52">
        <f t="shared" si="7"/>
        <v>-0.15887815957623727</v>
      </c>
      <c r="N14" s="27">
        <f t="shared" si="0"/>
        <v>10.227330113680219</v>
      </c>
      <c r="O14" s="152">
        <f t="shared" si="1"/>
        <v>9.6092948448190558</v>
      </c>
      <c r="P14" s="52">
        <f t="shared" si="8"/>
        <v>-6.0429776099088742E-2</v>
      </c>
    </row>
    <row r="15" spans="1:16" ht="20.100000000000001" customHeight="1" x14ac:dyDescent="0.25">
      <c r="A15" s="8" t="s">
        <v>178</v>
      </c>
      <c r="B15" s="19">
        <v>2083.42</v>
      </c>
      <c r="C15" s="140">
        <v>2135.8599999999997</v>
      </c>
      <c r="D15" s="247">
        <f t="shared" si="2"/>
        <v>3.8189148593624875E-3</v>
      </c>
      <c r="E15" s="215">
        <f t="shared" si="3"/>
        <v>4.123013698201756E-3</v>
      </c>
      <c r="F15" s="52">
        <f t="shared" si="4"/>
        <v>2.5170152921638267E-2</v>
      </c>
      <c r="H15" s="19">
        <v>5822.8779999999997</v>
      </c>
      <c r="I15" s="140">
        <v>6598.7699999999995</v>
      </c>
      <c r="J15" s="247">
        <f t="shared" si="5"/>
        <v>1.9790897093053955E-2</v>
      </c>
      <c r="K15" s="215">
        <f t="shared" si="6"/>
        <v>2.3201635966786305E-2</v>
      </c>
      <c r="L15" s="52">
        <f t="shared" si="7"/>
        <v>0.13324888482980407</v>
      </c>
      <c r="N15" s="27">
        <f t="shared" si="0"/>
        <v>27.948651736087776</v>
      </c>
      <c r="O15" s="152">
        <f t="shared" si="1"/>
        <v>30.895142940080348</v>
      </c>
      <c r="P15" s="52">
        <f t="shared" si="8"/>
        <v>0.10542516439846765</v>
      </c>
    </row>
    <row r="16" spans="1:16" ht="20.100000000000001" customHeight="1" x14ac:dyDescent="0.25">
      <c r="A16" s="8" t="s">
        <v>176</v>
      </c>
      <c r="B16" s="19">
        <v>13015.63</v>
      </c>
      <c r="C16" s="140">
        <v>9663.7499999999982</v>
      </c>
      <c r="D16" s="247">
        <f t="shared" si="2"/>
        <v>2.3857687269472391E-2</v>
      </c>
      <c r="E16" s="215">
        <f t="shared" si="3"/>
        <v>1.8654674756771142E-2</v>
      </c>
      <c r="F16" s="52">
        <f t="shared" si="4"/>
        <v>-0.25752729602792956</v>
      </c>
      <c r="H16" s="19">
        <v>5869.4589999999998</v>
      </c>
      <c r="I16" s="140">
        <v>4691.33</v>
      </c>
      <c r="J16" s="247">
        <f t="shared" si="5"/>
        <v>1.9949217390592654E-2</v>
      </c>
      <c r="K16" s="215">
        <f t="shared" si="6"/>
        <v>1.6494972678251191E-2</v>
      </c>
      <c r="L16" s="52">
        <f t="shared" si="7"/>
        <v>-0.20072190639716539</v>
      </c>
      <c r="N16" s="27">
        <f t="shared" si="0"/>
        <v>4.5095465989736958</v>
      </c>
      <c r="O16" s="152">
        <f t="shared" si="1"/>
        <v>4.854564739361015</v>
      </c>
      <c r="P16" s="52">
        <f t="shared" si="8"/>
        <v>7.6508387886675799E-2</v>
      </c>
    </row>
    <row r="17" spans="1:16" ht="20.100000000000001" customHeight="1" x14ac:dyDescent="0.25">
      <c r="A17" s="8" t="s">
        <v>173</v>
      </c>
      <c r="B17" s="19">
        <v>6411.1200000000008</v>
      </c>
      <c r="C17" s="140">
        <v>6291.3600000000006</v>
      </c>
      <c r="D17" s="247">
        <f t="shared" si="2"/>
        <v>1.175160142129577E-2</v>
      </c>
      <c r="E17" s="215">
        <f t="shared" si="3"/>
        <v>1.2144692751546731E-2</v>
      </c>
      <c r="F17" s="52">
        <f t="shared" si="4"/>
        <v>-1.8680043424549875E-2</v>
      </c>
      <c r="H17" s="19">
        <v>4227.2110000000002</v>
      </c>
      <c r="I17" s="140">
        <v>4094.2839999999997</v>
      </c>
      <c r="J17" s="247">
        <f t="shared" si="5"/>
        <v>1.4367516869085306E-2</v>
      </c>
      <c r="K17" s="215">
        <f t="shared" si="6"/>
        <v>1.4395726311515283E-2</v>
      </c>
      <c r="L17" s="52">
        <f t="shared" si="7"/>
        <v>-3.1445555946935363E-2</v>
      </c>
      <c r="N17" s="27">
        <f t="shared" si="0"/>
        <v>6.5935608754788557</v>
      </c>
      <c r="O17" s="152">
        <f t="shared" si="1"/>
        <v>6.5077884590931045</v>
      </c>
      <c r="P17" s="52">
        <f t="shared" si="8"/>
        <v>-1.3008512093174839E-2</v>
      </c>
    </row>
    <row r="18" spans="1:16" ht="20.100000000000001" customHeight="1" x14ac:dyDescent="0.25">
      <c r="A18" s="8" t="s">
        <v>186</v>
      </c>
      <c r="B18" s="19">
        <v>5967.6200000000008</v>
      </c>
      <c r="C18" s="140">
        <v>5954.47</v>
      </c>
      <c r="D18" s="247">
        <f t="shared" si="2"/>
        <v>1.0938664644204611E-2</v>
      </c>
      <c r="E18" s="215">
        <f t="shared" si="3"/>
        <v>1.1494368252381435E-2</v>
      </c>
      <c r="F18" s="52">
        <f t="shared" si="4"/>
        <v>-2.2035585375745344E-3</v>
      </c>
      <c r="H18" s="19">
        <v>3121.4340000000002</v>
      </c>
      <c r="I18" s="140">
        <v>3066.6590000000001</v>
      </c>
      <c r="J18" s="247">
        <f t="shared" si="5"/>
        <v>1.0609183135343002E-2</v>
      </c>
      <c r="K18" s="215">
        <f t="shared" si="6"/>
        <v>1.0782540648070615E-2</v>
      </c>
      <c r="L18" s="52">
        <f t="shared" si="7"/>
        <v>-1.7548024401605189E-2</v>
      </c>
      <c r="N18" s="27">
        <f t="shared" si="0"/>
        <v>5.2306179012738738</v>
      </c>
      <c r="O18" s="152">
        <f t="shared" si="1"/>
        <v>5.1501796129630337</v>
      </c>
      <c r="P18" s="52">
        <f t="shared" si="8"/>
        <v>-1.5378352965000563E-2</v>
      </c>
    </row>
    <row r="19" spans="1:16" ht="20.100000000000001" customHeight="1" x14ac:dyDescent="0.25">
      <c r="A19" s="8" t="s">
        <v>166</v>
      </c>
      <c r="B19" s="19">
        <v>5861.01</v>
      </c>
      <c r="C19" s="140">
        <v>5966.06</v>
      </c>
      <c r="D19" s="247">
        <f t="shared" si="2"/>
        <v>1.0743248207213204E-2</v>
      </c>
      <c r="E19" s="215">
        <f t="shared" si="3"/>
        <v>1.1516741314643081E-2</v>
      </c>
      <c r="F19" s="52">
        <f t="shared" si="4"/>
        <v>1.7923531950977761E-2</v>
      </c>
      <c r="H19" s="19">
        <v>2915.8560000000002</v>
      </c>
      <c r="I19" s="140">
        <v>2991.9260000000004</v>
      </c>
      <c r="J19" s="247">
        <f t="shared" si="5"/>
        <v>9.9104611214873364E-3</v>
      </c>
      <c r="K19" s="215">
        <f t="shared" si="6"/>
        <v>1.0519775335640294E-2</v>
      </c>
      <c r="L19" s="52">
        <f t="shared" si="7"/>
        <v>2.6088393939892835E-2</v>
      </c>
      <c r="N19" s="27">
        <f t="shared" si="0"/>
        <v>4.9750060143217638</v>
      </c>
      <c r="O19" s="152">
        <f t="shared" si="1"/>
        <v>5.0149110132985601</v>
      </c>
      <c r="P19" s="52">
        <f t="shared" si="8"/>
        <v>8.0210956251952452E-3</v>
      </c>
    </row>
    <row r="20" spans="1:16" ht="20.100000000000001" customHeight="1" x14ac:dyDescent="0.25">
      <c r="A20" s="8" t="s">
        <v>199</v>
      </c>
      <c r="B20" s="19">
        <v>3607.63</v>
      </c>
      <c r="C20" s="140">
        <v>3077.9500000000003</v>
      </c>
      <c r="D20" s="247">
        <f t="shared" si="2"/>
        <v>6.6127961784382848E-3</v>
      </c>
      <c r="E20" s="215">
        <f t="shared" si="3"/>
        <v>5.9416019834540174E-3</v>
      </c>
      <c r="F20" s="52">
        <f t="shared" si="4"/>
        <v>-0.1468221519390846</v>
      </c>
      <c r="H20" s="19">
        <v>3444.6509999999998</v>
      </c>
      <c r="I20" s="140">
        <v>2911.9250000000002</v>
      </c>
      <c r="J20" s="247">
        <f t="shared" si="5"/>
        <v>1.1707738589488806E-2</v>
      </c>
      <c r="K20" s="215">
        <f t="shared" si="6"/>
        <v>1.0238487447294605E-2</v>
      </c>
      <c r="L20" s="52">
        <f t="shared" si="7"/>
        <v>-0.15465311289881026</v>
      </c>
      <c r="N20" s="27">
        <f t="shared" si="0"/>
        <v>9.5482380399320324</v>
      </c>
      <c r="O20" s="152">
        <f t="shared" si="1"/>
        <v>9.4605987751587897</v>
      </c>
      <c r="P20" s="52">
        <f t="shared" si="8"/>
        <v>-9.1785797973116447E-3</v>
      </c>
    </row>
    <row r="21" spans="1:16" ht="20.100000000000001" customHeight="1" x14ac:dyDescent="0.25">
      <c r="A21" s="8" t="s">
        <v>172</v>
      </c>
      <c r="B21" s="19">
        <v>7088.7600000000011</v>
      </c>
      <c r="C21" s="140">
        <v>6476.19</v>
      </c>
      <c r="D21" s="247">
        <f t="shared" si="2"/>
        <v>1.2993717492610433E-2</v>
      </c>
      <c r="E21" s="215">
        <f t="shared" si="3"/>
        <v>1.2501484218140341E-2</v>
      </c>
      <c r="F21" s="52">
        <f t="shared" si="4"/>
        <v>-8.6414267093257696E-2</v>
      </c>
      <c r="H21" s="19">
        <v>2663.4410000000003</v>
      </c>
      <c r="I21" s="140">
        <v>2494.6380000000004</v>
      </c>
      <c r="J21" s="247">
        <f t="shared" si="5"/>
        <v>9.0525487129252454E-3</v>
      </c>
      <c r="K21" s="215">
        <f t="shared" si="6"/>
        <v>8.7712835490419989E-3</v>
      </c>
      <c r="L21" s="52">
        <f t="shared" si="7"/>
        <v>-6.3377788357241574E-2</v>
      </c>
      <c r="N21" s="27">
        <f t="shared" si="0"/>
        <v>3.7572734864771835</v>
      </c>
      <c r="O21" s="152">
        <f t="shared" si="1"/>
        <v>3.8520148420599156</v>
      </c>
      <c r="P21" s="52">
        <f t="shared" si="8"/>
        <v>2.5215453685688855E-2</v>
      </c>
    </row>
    <row r="22" spans="1:16" ht="20.100000000000001" customHeight="1" x14ac:dyDescent="0.25">
      <c r="A22" s="8" t="s">
        <v>185</v>
      </c>
      <c r="B22" s="19">
        <v>2063.42</v>
      </c>
      <c r="C22" s="140">
        <v>2689.42</v>
      </c>
      <c r="D22" s="247">
        <f t="shared" si="2"/>
        <v>3.7822548017710034E-3</v>
      </c>
      <c r="E22" s="215">
        <f t="shared" si="3"/>
        <v>5.1915928479477902E-3</v>
      </c>
      <c r="F22" s="52">
        <f t="shared" si="4"/>
        <v>0.30337982572622152</v>
      </c>
      <c r="H22" s="19">
        <v>1395.8069999999996</v>
      </c>
      <c r="I22" s="140">
        <v>1899.0439999999999</v>
      </c>
      <c r="J22" s="247">
        <f t="shared" si="5"/>
        <v>4.7440926460702686E-3</v>
      </c>
      <c r="K22" s="215">
        <f t="shared" si="6"/>
        <v>6.6771424936631725E-3</v>
      </c>
      <c r="L22" s="52">
        <f t="shared" si="7"/>
        <v>0.36053480173118524</v>
      </c>
      <c r="N22" s="27">
        <f t="shared" si="0"/>
        <v>6.7645316997993596</v>
      </c>
      <c r="O22" s="152">
        <f t="shared" si="1"/>
        <v>7.0611656044797755</v>
      </c>
      <c r="P22" s="52">
        <f t="shared" si="8"/>
        <v>4.3851358504124416E-2</v>
      </c>
    </row>
    <row r="23" spans="1:16" ht="20.100000000000001" customHeight="1" x14ac:dyDescent="0.25">
      <c r="A23" s="8" t="s">
        <v>174</v>
      </c>
      <c r="B23" s="19">
        <v>2922.33</v>
      </c>
      <c r="C23" s="140">
        <v>2732.84</v>
      </c>
      <c r="D23" s="247">
        <f t="shared" si="2"/>
        <v>5.3566393050660825E-3</v>
      </c>
      <c r="E23" s="215">
        <f t="shared" si="3"/>
        <v>5.2754097904327479E-3</v>
      </c>
      <c r="F23" s="52">
        <f t="shared" si="4"/>
        <v>-6.4842095177478173E-2</v>
      </c>
      <c r="H23" s="19">
        <v>1804.569</v>
      </c>
      <c r="I23" s="140">
        <v>1741.1019999999999</v>
      </c>
      <c r="J23" s="247">
        <f t="shared" si="5"/>
        <v>6.1333999057365243E-3</v>
      </c>
      <c r="K23" s="215">
        <f t="shared" si="6"/>
        <v>6.1218097895582918E-3</v>
      </c>
      <c r="L23" s="52">
        <f t="shared" si="7"/>
        <v>-3.5170170827494046E-2</v>
      </c>
      <c r="N23" s="27">
        <f t="shared" si="0"/>
        <v>6.1751034277442995</v>
      </c>
      <c r="O23" s="152">
        <f t="shared" si="1"/>
        <v>6.3710352600225395</v>
      </c>
      <c r="P23" s="52">
        <f t="shared" si="8"/>
        <v>3.1729319932996138E-2</v>
      </c>
    </row>
    <row r="24" spans="1:16" ht="20.100000000000001" customHeight="1" x14ac:dyDescent="0.25">
      <c r="A24" s="8" t="s">
        <v>177</v>
      </c>
      <c r="B24" s="19">
        <v>1647.4999999999998</v>
      </c>
      <c r="C24" s="140">
        <v>1645.82</v>
      </c>
      <c r="D24" s="247">
        <f t="shared" si="2"/>
        <v>3.0198722440985004E-3</v>
      </c>
      <c r="E24" s="215">
        <f t="shared" si="3"/>
        <v>3.1770520562089343E-3</v>
      </c>
      <c r="F24" s="52">
        <f t="shared" si="4"/>
        <v>-1.0197268588769872E-3</v>
      </c>
      <c r="H24" s="19">
        <v>1674.3410000000001</v>
      </c>
      <c r="I24" s="140">
        <v>1577.3980000000001</v>
      </c>
      <c r="J24" s="247">
        <f t="shared" si="5"/>
        <v>5.6907787574599807E-3</v>
      </c>
      <c r="K24" s="215">
        <f t="shared" si="6"/>
        <v>5.5462175785391506E-3</v>
      </c>
      <c r="L24" s="52">
        <f t="shared" si="7"/>
        <v>-5.7899197355855213E-2</v>
      </c>
      <c r="N24" s="27">
        <f t="shared" si="0"/>
        <v>10.162919575113811</v>
      </c>
      <c r="O24" s="152">
        <f t="shared" si="1"/>
        <v>9.5842680244498197</v>
      </c>
      <c r="P24" s="52">
        <f t="shared" si="8"/>
        <v>-5.6937531226848401E-2</v>
      </c>
    </row>
    <row r="25" spans="1:16" ht="20.100000000000001" customHeight="1" x14ac:dyDescent="0.25">
      <c r="A25" s="8" t="s">
        <v>206</v>
      </c>
      <c r="B25" s="19">
        <v>1420.0900000000001</v>
      </c>
      <c r="C25" s="140">
        <v>861.65</v>
      </c>
      <c r="D25" s="247">
        <f t="shared" si="2"/>
        <v>2.6030290592545312E-3</v>
      </c>
      <c r="E25" s="215">
        <f t="shared" si="3"/>
        <v>1.6633088091239797E-3</v>
      </c>
      <c r="F25" s="52">
        <f t="shared" si="4"/>
        <v>-0.39324268180185773</v>
      </c>
      <c r="H25" s="19">
        <v>1814.4839999999999</v>
      </c>
      <c r="I25" s="140">
        <v>1453.9879999999998</v>
      </c>
      <c r="J25" s="247">
        <f t="shared" si="5"/>
        <v>6.1670991769006518E-3</v>
      </c>
      <c r="K25" s="215">
        <f t="shared" si="6"/>
        <v>5.1123012737336933E-3</v>
      </c>
      <c r="L25" s="52">
        <f t="shared" si="7"/>
        <v>-0.19867686901620521</v>
      </c>
      <c r="N25" s="27">
        <f t="shared" si="0"/>
        <v>12.777246512544977</v>
      </c>
      <c r="O25" s="152">
        <f t="shared" si="1"/>
        <v>16.874461788429176</v>
      </c>
      <c r="P25" s="52">
        <f t="shared" si="8"/>
        <v>0.32066496266323613</v>
      </c>
    </row>
    <row r="26" spans="1:16" ht="20.100000000000001" customHeight="1" x14ac:dyDescent="0.25">
      <c r="A26" s="8" t="s">
        <v>181</v>
      </c>
      <c r="B26" s="19">
        <v>2033.04</v>
      </c>
      <c r="C26" s="140">
        <v>2230.79</v>
      </c>
      <c r="D26" s="247">
        <f t="shared" si="2"/>
        <v>3.7265681742895389E-3</v>
      </c>
      <c r="E26" s="215">
        <f t="shared" si="3"/>
        <v>4.3062643280980476E-3</v>
      </c>
      <c r="F26" s="52">
        <f t="shared" si="4"/>
        <v>9.7268130484397752E-2</v>
      </c>
      <c r="H26" s="19">
        <v>1208.0019999999997</v>
      </c>
      <c r="I26" s="140">
        <v>1311.1009999999999</v>
      </c>
      <c r="J26" s="247">
        <f t="shared" si="5"/>
        <v>4.1057778078474865E-3</v>
      </c>
      <c r="K26" s="215">
        <f t="shared" si="6"/>
        <v>4.609902772439332E-3</v>
      </c>
      <c r="L26" s="52">
        <f t="shared" si="7"/>
        <v>8.5346713002130939E-2</v>
      </c>
      <c r="N26" s="27">
        <f t="shared" si="0"/>
        <v>5.9418506276315259</v>
      </c>
      <c r="O26" s="152">
        <f t="shared" si="1"/>
        <v>5.8772945907055343</v>
      </c>
      <c r="P26" s="52">
        <f t="shared" si="8"/>
        <v>-1.0864634769811482E-2</v>
      </c>
    </row>
    <row r="27" spans="1:16" ht="20.100000000000001" customHeight="1" x14ac:dyDescent="0.25">
      <c r="A27" s="8" t="s">
        <v>191</v>
      </c>
      <c r="B27" s="19">
        <v>2697.03</v>
      </c>
      <c r="C27" s="140">
        <v>2306.5299999999997</v>
      </c>
      <c r="D27" s="247">
        <f t="shared" si="2"/>
        <v>4.9436637562980147E-3</v>
      </c>
      <c r="E27" s="215">
        <f t="shared" si="3"/>
        <v>4.4524710352332533E-3</v>
      </c>
      <c r="F27" s="52">
        <f t="shared" si="4"/>
        <v>-0.14478889741678824</v>
      </c>
      <c r="H27" s="19">
        <v>1411.9670000000001</v>
      </c>
      <c r="I27" s="140">
        <v>1256.6530000000002</v>
      </c>
      <c r="J27" s="247">
        <f t="shared" si="5"/>
        <v>4.7990175297830586E-3</v>
      </c>
      <c r="K27" s="215">
        <f t="shared" si="6"/>
        <v>4.4184606286580561E-3</v>
      </c>
      <c r="L27" s="52">
        <f t="shared" si="7"/>
        <v>-0.1099983214905163</v>
      </c>
      <c r="N27" s="27">
        <f t="shared" ref="N27" si="9">(H27/B27)*10</f>
        <v>5.2352662002276578</v>
      </c>
      <c r="O27" s="152">
        <f t="shared" ref="O27" si="10">(I27/C27)*10</f>
        <v>5.4482404304301282</v>
      </c>
      <c r="P27" s="52">
        <f t="shared" ref="P27" si="11">(O27-N27)/N27</f>
        <v>4.068068786897773E-2</v>
      </c>
    </row>
    <row r="28" spans="1:16" ht="20.100000000000001" customHeight="1" x14ac:dyDescent="0.25">
      <c r="A28" s="8" t="s">
        <v>208</v>
      </c>
      <c r="B28" s="19">
        <v>879.04000000000008</v>
      </c>
      <c r="C28" s="140">
        <v>1145.7299999999998</v>
      </c>
      <c r="D28" s="247">
        <f t="shared" si="2"/>
        <v>1.6112828512609082E-3</v>
      </c>
      <c r="E28" s="215">
        <f t="shared" si="3"/>
        <v>2.2116901315819846E-3</v>
      </c>
      <c r="F28" s="52">
        <f t="shared" si="4"/>
        <v>0.30338778667637389</v>
      </c>
      <c r="H28" s="19">
        <v>1046.3330000000001</v>
      </c>
      <c r="I28" s="140">
        <v>1094.875</v>
      </c>
      <c r="J28" s="247">
        <f t="shared" si="5"/>
        <v>3.5562944523423686E-3</v>
      </c>
      <c r="K28" s="215">
        <f t="shared" si="6"/>
        <v>3.8496403389018195E-3</v>
      </c>
      <c r="L28" s="52">
        <f t="shared" si="7"/>
        <v>4.639249646145148E-2</v>
      </c>
      <c r="N28" s="27">
        <f t="shared" si="0"/>
        <v>11.903132963232617</v>
      </c>
      <c r="O28" s="152">
        <f t="shared" si="1"/>
        <v>9.5561345168582488</v>
      </c>
      <c r="P28" s="52">
        <f t="shared" si="8"/>
        <v>-0.19717484914467234</v>
      </c>
    </row>
    <row r="29" spans="1:16" ht="20.100000000000001" customHeight="1" x14ac:dyDescent="0.25">
      <c r="A29" s="8" t="s">
        <v>189</v>
      </c>
      <c r="B29" s="19">
        <v>2267.92</v>
      </c>
      <c r="C29" s="140">
        <v>1578.6299999999999</v>
      </c>
      <c r="D29" s="247">
        <f t="shared" si="2"/>
        <v>4.1571038906439281E-3</v>
      </c>
      <c r="E29" s="215">
        <f t="shared" si="3"/>
        <v>3.0473500671355977E-3</v>
      </c>
      <c r="F29" s="52">
        <f>(C29-B29)/B29</f>
        <v>-0.30393047373805082</v>
      </c>
      <c r="H29" s="19">
        <v>1465.3649999999998</v>
      </c>
      <c r="I29" s="140">
        <v>1092.1500000000001</v>
      </c>
      <c r="J29" s="247">
        <f t="shared" si="5"/>
        <v>4.9805075632295588E-3</v>
      </c>
      <c r="K29" s="215">
        <f t="shared" si="6"/>
        <v>3.8400590899706566E-3</v>
      </c>
      <c r="L29" s="52">
        <f>(I29-H29)/H29</f>
        <v>-0.25469081082187695</v>
      </c>
      <c r="N29" s="27">
        <f t="shared" si="0"/>
        <v>6.4612728844050924</v>
      </c>
      <c r="O29" s="152">
        <f t="shared" si="1"/>
        <v>6.9183405864578793</v>
      </c>
      <c r="P29" s="52">
        <f>(O29-N29)/N29</f>
        <v>7.0739575657911627E-2</v>
      </c>
    </row>
    <row r="30" spans="1:16" ht="20.100000000000001" customHeight="1" x14ac:dyDescent="0.25">
      <c r="A30" s="8" t="s">
        <v>198</v>
      </c>
      <c r="B30" s="19">
        <v>723.18000000000006</v>
      </c>
      <c r="C30" s="140">
        <v>1800.4300000000003</v>
      </c>
      <c r="D30" s="247">
        <f t="shared" si="2"/>
        <v>1.3255910224504728E-3</v>
      </c>
      <c r="E30" s="215">
        <f t="shared" si="3"/>
        <v>3.4755075485534584E-3</v>
      </c>
      <c r="F30" s="52">
        <f t="shared" si="4"/>
        <v>1.4896014823418791</v>
      </c>
      <c r="H30" s="19">
        <v>377.69299999999998</v>
      </c>
      <c r="I30" s="140">
        <v>903.74899999999991</v>
      </c>
      <c r="J30" s="247">
        <f t="shared" si="5"/>
        <v>1.2837094123845335E-3</v>
      </c>
      <c r="K30" s="215">
        <f t="shared" si="6"/>
        <v>3.1776308771706177E-3</v>
      </c>
      <c r="L30" s="52">
        <f t="shared" si="7"/>
        <v>1.3928137402599465</v>
      </c>
      <c r="N30" s="27">
        <f t="shared" si="0"/>
        <v>5.222669321607345</v>
      </c>
      <c r="O30" s="152">
        <f t="shared" si="1"/>
        <v>5.0196286442683125</v>
      </c>
      <c r="P30" s="52">
        <f t="shared" si="8"/>
        <v>-3.8876801274591151E-2</v>
      </c>
    </row>
    <row r="31" spans="1:16" ht="20.100000000000001" customHeight="1" x14ac:dyDescent="0.25">
      <c r="A31" s="8" t="s">
        <v>187</v>
      </c>
      <c r="B31" s="19">
        <v>1778.0399999999997</v>
      </c>
      <c r="C31" s="140">
        <v>1367.22</v>
      </c>
      <c r="D31" s="247">
        <f t="shared" si="2"/>
        <v>3.2591524399981165E-3</v>
      </c>
      <c r="E31" s="215">
        <f t="shared" si="3"/>
        <v>2.6392491963215777E-3</v>
      </c>
      <c r="F31" s="52">
        <f t="shared" si="4"/>
        <v>-0.23105216980495363</v>
      </c>
      <c r="H31" s="19">
        <v>1323.83</v>
      </c>
      <c r="I31" s="140">
        <v>815.90899999999999</v>
      </c>
      <c r="J31" s="247">
        <f t="shared" si="5"/>
        <v>4.4994559904393697E-3</v>
      </c>
      <c r="K31" s="215">
        <f t="shared" si="6"/>
        <v>2.868780636395063E-3</v>
      </c>
      <c r="L31" s="52">
        <f t="shared" si="7"/>
        <v>-0.38367539638775366</v>
      </c>
      <c r="N31" s="27">
        <f t="shared" si="0"/>
        <v>7.4454455467818503</v>
      </c>
      <c r="O31" s="152">
        <f t="shared" si="1"/>
        <v>5.9676496832989567</v>
      </c>
      <c r="P31" s="52">
        <f t="shared" si="8"/>
        <v>-0.19848320079671286</v>
      </c>
    </row>
    <row r="32" spans="1:16" ht="20.100000000000001" customHeight="1" thickBot="1" x14ac:dyDescent="0.3">
      <c r="A32" s="8" t="s">
        <v>17</v>
      </c>
      <c r="B32" s="19">
        <f>B33-SUM(B7:B31)</f>
        <v>20228.040000000037</v>
      </c>
      <c r="C32" s="140">
        <f>C33-SUM(C7:C31)</f>
        <v>16327.139999999607</v>
      </c>
      <c r="D32" s="247">
        <f t="shared" si="2"/>
        <v>3.707805556814224E-2</v>
      </c>
      <c r="E32" s="215">
        <f t="shared" si="3"/>
        <v>3.1517525433528509E-2</v>
      </c>
      <c r="F32" s="52">
        <f t="shared" si="4"/>
        <v>-0.1928461679925699</v>
      </c>
      <c r="H32" s="19">
        <f>H33-SUM(H7:H31)</f>
        <v>14185.217000000121</v>
      </c>
      <c r="I32" s="140">
        <f>I33-SUM(I7:I31)</f>
        <v>12121.582999999984</v>
      </c>
      <c r="J32" s="247">
        <f t="shared" si="5"/>
        <v>4.8212957559756867E-2</v>
      </c>
      <c r="K32" s="215">
        <f t="shared" si="6"/>
        <v>4.2620148316608264E-2</v>
      </c>
      <c r="L32" s="52">
        <f t="shared" si="7"/>
        <v>-0.14547778860204386</v>
      </c>
      <c r="N32" s="27">
        <f t="shared" si="0"/>
        <v>7.0126502617159616</v>
      </c>
      <c r="O32" s="152">
        <f t="shared" si="1"/>
        <v>7.4241924795158711</v>
      </c>
      <c r="P32" s="52">
        <f t="shared" si="8"/>
        <v>5.8685689780743053E-2</v>
      </c>
    </row>
    <row r="33" spans="1:16" ht="26.25" customHeight="1" thickBot="1" x14ac:dyDescent="0.3">
      <c r="A33" s="12" t="s">
        <v>18</v>
      </c>
      <c r="B33" s="17">
        <v>545552.88</v>
      </c>
      <c r="C33" s="145">
        <v>518033.68999999948</v>
      </c>
      <c r="D33" s="243">
        <f>SUM(D7:D32)</f>
        <v>1</v>
      </c>
      <c r="E33" s="244">
        <f>SUM(E7:E32)</f>
        <v>1.0000000000000002</v>
      </c>
      <c r="F33" s="57">
        <f t="shared" si="4"/>
        <v>-5.0442754513550597E-2</v>
      </c>
      <c r="G33" s="1"/>
      <c r="H33" s="17">
        <v>294220.01300000015</v>
      </c>
      <c r="I33" s="145">
        <v>284409.68599999999</v>
      </c>
      <c r="J33" s="243">
        <f>SUM(J7:J32)</f>
        <v>0.99999999999999967</v>
      </c>
      <c r="K33" s="244">
        <f>SUM(K7:K32)</f>
        <v>0.99999999999999978</v>
      </c>
      <c r="L33" s="57">
        <f t="shared" si="7"/>
        <v>-3.3343506785856063E-2</v>
      </c>
      <c r="N33" s="29">
        <f t="shared" si="0"/>
        <v>5.3930613105735992</v>
      </c>
      <c r="O33" s="146">
        <f t="shared" si="1"/>
        <v>5.4901774052571808</v>
      </c>
      <c r="P33" s="57">
        <f t="shared" si="8"/>
        <v>1.8007600709670491E-2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L5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163875.96</v>
      </c>
      <c r="C39" s="147">
        <v>155675.98999999996</v>
      </c>
      <c r="D39" s="247">
        <f t="shared" ref="D39:D61" si="12">B39/$B$62</f>
        <v>0.4049821445623209</v>
      </c>
      <c r="E39" s="246">
        <f t="shared" ref="E39:E61" si="13">C39/$C$62</f>
        <v>0.41031986849605306</v>
      </c>
      <c r="F39" s="52">
        <f>(C39-B39)/B39</f>
        <v>-5.0037662632151966E-2</v>
      </c>
      <c r="H39" s="39">
        <v>65956.356</v>
      </c>
      <c r="I39" s="147">
        <v>66459.273000000001</v>
      </c>
      <c r="J39" s="247">
        <f t="shared" ref="J39:J61" si="14">H39/$H$62</f>
        <v>0.36658735784999691</v>
      </c>
      <c r="K39" s="246">
        <f t="shared" ref="K39:K61" si="15">I39/$I$62</f>
        <v>0.3798977441961367</v>
      </c>
      <c r="L39" s="52">
        <f>(I39-H39)/H39</f>
        <v>7.6249967478494614E-3</v>
      </c>
      <c r="N39" s="27">
        <f t="shared" ref="N39:N62" si="16">(H39/B39)*10</f>
        <v>4.0247731271871725</v>
      </c>
      <c r="O39" s="151">
        <f t="shared" ref="O39:O62" si="17">(I39/C39)*10</f>
        <v>4.2690766251109125</v>
      </c>
      <c r="P39" s="61">
        <f t="shared" si="8"/>
        <v>6.0699942631170969E-2</v>
      </c>
    </row>
    <row r="40" spans="1:16" ht="20.100000000000001" customHeight="1" x14ac:dyDescent="0.25">
      <c r="A40" s="38" t="s">
        <v>167</v>
      </c>
      <c r="B40" s="19">
        <v>74741.94</v>
      </c>
      <c r="C40" s="140">
        <v>66824.850000000006</v>
      </c>
      <c r="D40" s="247">
        <f t="shared" si="12"/>
        <v>0.18470769690654029</v>
      </c>
      <c r="E40" s="215">
        <f t="shared" si="13"/>
        <v>0.17613225818746026</v>
      </c>
      <c r="F40" s="52">
        <f t="shared" ref="F40:F62" si="18">(C40-B40)/B40</f>
        <v>-0.1059256690420398</v>
      </c>
      <c r="H40" s="19">
        <v>31518.854999999996</v>
      </c>
      <c r="I40" s="140">
        <v>30299.687999999998</v>
      </c>
      <c r="J40" s="247">
        <f t="shared" si="14"/>
        <v>0.17518271896202334</v>
      </c>
      <c r="K40" s="215">
        <f t="shared" si="15"/>
        <v>0.1732005572953943</v>
      </c>
      <c r="L40" s="52">
        <f t="shared" ref="L40:L62" si="19">(I40-H40)/H40</f>
        <v>-3.8680561206934638E-2</v>
      </c>
      <c r="N40" s="27">
        <f t="shared" si="16"/>
        <v>4.2170239359588466</v>
      </c>
      <c r="O40" s="152">
        <f t="shared" si="17"/>
        <v>4.5341946895503691</v>
      </c>
      <c r="P40" s="52">
        <f t="shared" si="8"/>
        <v>7.5211987982089959E-2</v>
      </c>
    </row>
    <row r="41" spans="1:16" ht="20.100000000000001" customHeight="1" x14ac:dyDescent="0.25">
      <c r="A41" s="38" t="s">
        <v>171</v>
      </c>
      <c r="B41" s="19">
        <v>71149.209999999992</v>
      </c>
      <c r="C41" s="140">
        <v>66599.789999999994</v>
      </c>
      <c r="D41" s="247">
        <f t="shared" si="12"/>
        <v>0.1758290822504712</v>
      </c>
      <c r="E41" s="215">
        <f t="shared" si="13"/>
        <v>0.17553906080613171</v>
      </c>
      <c r="F41" s="52">
        <f t="shared" si="18"/>
        <v>-6.3941960845383936E-2</v>
      </c>
      <c r="H41" s="19">
        <v>28687.496999999999</v>
      </c>
      <c r="I41" s="140">
        <v>28008.242999999999</v>
      </c>
      <c r="J41" s="247">
        <f t="shared" si="14"/>
        <v>0.15944594829586572</v>
      </c>
      <c r="K41" s="215">
        <f t="shared" si="15"/>
        <v>0.1601020874031715</v>
      </c>
      <c r="L41" s="52">
        <f t="shared" si="19"/>
        <v>-2.3677701822504796E-2</v>
      </c>
      <c r="N41" s="27">
        <f t="shared" si="16"/>
        <v>4.032019048419512</v>
      </c>
      <c r="O41" s="152">
        <f t="shared" si="17"/>
        <v>4.2054551523360661</v>
      </c>
      <c r="P41" s="52">
        <f t="shared" si="8"/>
        <v>4.3014703510524929E-2</v>
      </c>
    </row>
    <row r="42" spans="1:16" ht="20.100000000000001" customHeight="1" x14ac:dyDescent="0.25">
      <c r="A42" s="38" t="s">
        <v>169</v>
      </c>
      <c r="B42" s="19">
        <v>31556.91</v>
      </c>
      <c r="C42" s="140">
        <v>33269.799999999996</v>
      </c>
      <c r="D42" s="247">
        <f t="shared" si="12"/>
        <v>7.7985722174015948E-2</v>
      </c>
      <c r="E42" s="215">
        <f t="shared" si="13"/>
        <v>8.7690208110383541E-2</v>
      </c>
      <c r="F42" s="52">
        <f t="shared" si="18"/>
        <v>5.4279395542846109E-2</v>
      </c>
      <c r="H42" s="19">
        <v>14943.048000000001</v>
      </c>
      <c r="I42" s="140">
        <v>14850.035000000002</v>
      </c>
      <c r="J42" s="247">
        <f t="shared" si="14"/>
        <v>8.3053898316421251E-2</v>
      </c>
      <c r="K42" s="215">
        <f t="shared" si="15"/>
        <v>8.4886495790191349E-2</v>
      </c>
      <c r="L42" s="52">
        <f t="shared" si="19"/>
        <v>-6.2244998476883038E-3</v>
      </c>
      <c r="N42" s="27">
        <f t="shared" si="16"/>
        <v>4.7352697079657045</v>
      </c>
      <c r="O42" s="152">
        <f t="shared" si="17"/>
        <v>4.4635179652417518</v>
      </c>
      <c r="P42" s="52">
        <f t="shared" si="8"/>
        <v>-5.7388862616802989E-2</v>
      </c>
    </row>
    <row r="43" spans="1:16" ht="20.100000000000001" customHeight="1" x14ac:dyDescent="0.25">
      <c r="A43" s="38" t="s">
        <v>175</v>
      </c>
      <c r="B43" s="19">
        <v>19032.22</v>
      </c>
      <c r="C43" s="140">
        <v>18033.36</v>
      </c>
      <c r="D43" s="247">
        <f t="shared" si="12"/>
        <v>4.7033800878310009E-2</v>
      </c>
      <c r="E43" s="215">
        <f t="shared" si="13"/>
        <v>4.7531066953497361E-2</v>
      </c>
      <c r="F43" s="52">
        <f t="shared" si="18"/>
        <v>-5.2482579541430298E-2</v>
      </c>
      <c r="H43" s="19">
        <v>15647.097</v>
      </c>
      <c r="I43" s="140">
        <v>14159.837000000001</v>
      </c>
      <c r="J43" s="247">
        <f t="shared" si="14"/>
        <v>8.6967023272974828E-2</v>
      </c>
      <c r="K43" s="215">
        <f t="shared" si="15"/>
        <v>8.0941152252523019E-2</v>
      </c>
      <c r="L43" s="52">
        <f t="shared" si="19"/>
        <v>-9.5050219219577819E-2</v>
      </c>
      <c r="N43" s="27">
        <f t="shared" si="16"/>
        <v>8.2213724935924439</v>
      </c>
      <c r="O43" s="152">
        <f t="shared" si="17"/>
        <v>7.8520236938651475</v>
      </c>
      <c r="P43" s="52">
        <f t="shared" si="8"/>
        <v>-4.4925442803517138E-2</v>
      </c>
    </row>
    <row r="44" spans="1:16" ht="20.100000000000001" customHeight="1" x14ac:dyDescent="0.25">
      <c r="A44" s="38" t="s">
        <v>176</v>
      </c>
      <c r="B44" s="19">
        <v>13015.63</v>
      </c>
      <c r="C44" s="140">
        <v>9663.7499999999982</v>
      </c>
      <c r="D44" s="247">
        <f t="shared" si="12"/>
        <v>3.2165167790502533E-2</v>
      </c>
      <c r="E44" s="215">
        <f t="shared" si="13"/>
        <v>2.5471035251991864E-2</v>
      </c>
      <c r="F44" s="52">
        <f t="shared" si="18"/>
        <v>-0.25752729602792956</v>
      </c>
      <c r="H44" s="19">
        <v>5869.4589999999998</v>
      </c>
      <c r="I44" s="140">
        <v>4691.33</v>
      </c>
      <c r="J44" s="247">
        <f t="shared" si="14"/>
        <v>3.2622624979750013E-2</v>
      </c>
      <c r="K44" s="215">
        <f t="shared" si="15"/>
        <v>2.6816809811922887E-2</v>
      </c>
      <c r="L44" s="52">
        <f t="shared" si="19"/>
        <v>-0.20072190639716539</v>
      </c>
      <c r="N44" s="27">
        <f t="shared" si="16"/>
        <v>4.5095465989736958</v>
      </c>
      <c r="O44" s="152">
        <f t="shared" si="17"/>
        <v>4.854564739361015</v>
      </c>
      <c r="P44" s="52">
        <f t="shared" si="8"/>
        <v>7.6508387886675799E-2</v>
      </c>
    </row>
    <row r="45" spans="1:16" ht="20.100000000000001" customHeight="1" x14ac:dyDescent="0.25">
      <c r="A45" s="38" t="s">
        <v>186</v>
      </c>
      <c r="B45" s="19">
        <v>5967.6200000000008</v>
      </c>
      <c r="C45" s="140">
        <v>5954.47</v>
      </c>
      <c r="D45" s="247">
        <f t="shared" si="12"/>
        <v>1.4747614876111164E-2</v>
      </c>
      <c r="E45" s="215">
        <f t="shared" si="13"/>
        <v>1.569437488313833E-2</v>
      </c>
      <c r="F45" s="52">
        <f t="shared" si="18"/>
        <v>-2.2035585375745344E-3</v>
      </c>
      <c r="H45" s="19">
        <v>3121.4340000000002</v>
      </c>
      <c r="I45" s="140">
        <v>3066.6590000000001</v>
      </c>
      <c r="J45" s="247">
        <f t="shared" si="14"/>
        <v>1.7349021567582466E-2</v>
      </c>
      <c r="K45" s="215">
        <f t="shared" si="15"/>
        <v>1.75297860438344E-2</v>
      </c>
      <c r="L45" s="52">
        <f t="shared" si="19"/>
        <v>-1.7548024401605189E-2</v>
      </c>
      <c r="N45" s="27">
        <f t="shared" si="16"/>
        <v>5.2306179012738738</v>
      </c>
      <c r="O45" s="152">
        <f t="shared" si="17"/>
        <v>5.1501796129630337</v>
      </c>
      <c r="P45" s="52">
        <f t="shared" si="8"/>
        <v>-1.5378352965000563E-2</v>
      </c>
    </row>
    <row r="46" spans="1:16" ht="20.100000000000001" customHeight="1" x14ac:dyDescent="0.25">
      <c r="A46" s="38" t="s">
        <v>172</v>
      </c>
      <c r="B46" s="19">
        <v>7088.7600000000011</v>
      </c>
      <c r="C46" s="140">
        <v>6476.19</v>
      </c>
      <c r="D46" s="247">
        <f t="shared" si="12"/>
        <v>1.7518257266578935E-2</v>
      </c>
      <c r="E46" s="215">
        <f t="shared" si="13"/>
        <v>1.7069487909827676E-2</v>
      </c>
      <c r="F46" s="52">
        <f t="shared" si="18"/>
        <v>-8.6414267093257696E-2</v>
      </c>
      <c r="H46" s="19">
        <v>2663.4410000000003</v>
      </c>
      <c r="I46" s="140">
        <v>2494.6380000000004</v>
      </c>
      <c r="J46" s="247">
        <f t="shared" si="14"/>
        <v>1.4803483063548169E-2</v>
      </c>
      <c r="K46" s="215">
        <f t="shared" si="15"/>
        <v>1.4259971648891829E-2</v>
      </c>
      <c r="L46" s="52">
        <f t="shared" si="19"/>
        <v>-6.3377788357241574E-2</v>
      </c>
      <c r="N46" s="27">
        <f t="shared" si="16"/>
        <v>3.7572734864771835</v>
      </c>
      <c r="O46" s="152">
        <f t="shared" si="17"/>
        <v>3.8520148420599156</v>
      </c>
      <c r="P46" s="52">
        <f t="shared" si="8"/>
        <v>2.5215453685688855E-2</v>
      </c>
    </row>
    <row r="47" spans="1:16" ht="20.100000000000001" customHeight="1" x14ac:dyDescent="0.25">
      <c r="A47" s="38" t="s">
        <v>185</v>
      </c>
      <c r="B47" s="19">
        <v>2063.42</v>
      </c>
      <c r="C47" s="140">
        <v>2689.42</v>
      </c>
      <c r="D47" s="247">
        <f t="shared" si="12"/>
        <v>5.0992729911866529E-3</v>
      </c>
      <c r="E47" s="215">
        <f t="shared" si="13"/>
        <v>7.0885848275681774E-3</v>
      </c>
      <c r="F47" s="52">
        <f t="shared" si="18"/>
        <v>0.30337982572622152</v>
      </c>
      <c r="H47" s="19">
        <v>1395.8069999999996</v>
      </c>
      <c r="I47" s="140">
        <v>1899.0439999999999</v>
      </c>
      <c r="J47" s="247">
        <f t="shared" si="14"/>
        <v>7.7579361752266977E-3</v>
      </c>
      <c r="K47" s="215">
        <f t="shared" si="15"/>
        <v>1.0855408119333597E-2</v>
      </c>
      <c r="L47" s="52">
        <f t="shared" si="19"/>
        <v>0.36053480173118524</v>
      </c>
      <c r="N47" s="27">
        <f t="shared" si="16"/>
        <v>6.7645316997993596</v>
      </c>
      <c r="O47" s="152">
        <f t="shared" si="17"/>
        <v>7.0611656044797755</v>
      </c>
      <c r="P47" s="52">
        <f t="shared" si="8"/>
        <v>4.3851358504124416E-2</v>
      </c>
    </row>
    <row r="48" spans="1:16" ht="20.100000000000001" customHeight="1" x14ac:dyDescent="0.25">
      <c r="A48" s="38" t="s">
        <v>174</v>
      </c>
      <c r="B48" s="19">
        <v>2922.33</v>
      </c>
      <c r="C48" s="140">
        <v>2732.84</v>
      </c>
      <c r="D48" s="247">
        <f t="shared" si="12"/>
        <v>7.221873608055796E-3</v>
      </c>
      <c r="E48" s="215">
        <f t="shared" si="13"/>
        <v>7.2030282217620967E-3</v>
      </c>
      <c r="F48" s="52">
        <f t="shared" si="18"/>
        <v>-6.4842095177478173E-2</v>
      </c>
      <c r="H48" s="19">
        <v>1804.569</v>
      </c>
      <c r="I48" s="140">
        <v>1741.1019999999999</v>
      </c>
      <c r="J48" s="247">
        <f t="shared" si="14"/>
        <v>1.0029847339777399E-2</v>
      </c>
      <c r="K48" s="215">
        <f t="shared" si="15"/>
        <v>9.9525723402869894E-3</v>
      </c>
      <c r="L48" s="52">
        <f t="shared" si="19"/>
        <v>-3.5170170827494046E-2</v>
      </c>
      <c r="N48" s="27">
        <f t="shared" si="16"/>
        <v>6.1751034277442995</v>
      </c>
      <c r="O48" s="152">
        <f t="shared" si="17"/>
        <v>6.3710352600225395</v>
      </c>
      <c r="P48" s="52">
        <f t="shared" si="8"/>
        <v>3.1729319932996138E-2</v>
      </c>
    </row>
    <row r="49" spans="1:16" ht="20.100000000000001" customHeight="1" x14ac:dyDescent="0.25">
      <c r="A49" s="38" t="s">
        <v>181</v>
      </c>
      <c r="B49" s="19">
        <v>2033.04</v>
      </c>
      <c r="C49" s="140">
        <v>2230.79</v>
      </c>
      <c r="D49" s="247">
        <f t="shared" si="12"/>
        <v>5.0241957342674354E-3</v>
      </c>
      <c r="E49" s="215">
        <f t="shared" si="13"/>
        <v>5.8797600030827514E-3</v>
      </c>
      <c r="F49" s="52">
        <f t="shared" si="18"/>
        <v>9.7268130484397752E-2</v>
      </c>
      <c r="H49" s="19">
        <v>1208.0019999999997</v>
      </c>
      <c r="I49" s="140">
        <v>1311.1009999999999</v>
      </c>
      <c r="J49" s="247">
        <f t="shared" si="14"/>
        <v>6.7141104862966025E-3</v>
      </c>
      <c r="K49" s="215">
        <f t="shared" si="15"/>
        <v>7.4945796098807608E-3</v>
      </c>
      <c r="L49" s="52">
        <f t="shared" si="19"/>
        <v>8.5346713002130939E-2</v>
      </c>
      <c r="N49" s="27">
        <f t="shared" si="16"/>
        <v>5.9418506276315259</v>
      </c>
      <c r="O49" s="152">
        <f t="shared" si="17"/>
        <v>5.8772945907055343</v>
      </c>
      <c r="P49" s="52">
        <f t="shared" si="8"/>
        <v>-1.0864634769811482E-2</v>
      </c>
    </row>
    <row r="50" spans="1:16" ht="20.100000000000001" customHeight="1" x14ac:dyDescent="0.25">
      <c r="A50" s="38" t="s">
        <v>191</v>
      </c>
      <c r="B50" s="19">
        <v>2697.03</v>
      </c>
      <c r="C50" s="140">
        <v>2306.5299999999997</v>
      </c>
      <c r="D50" s="247">
        <f t="shared" si="12"/>
        <v>6.6650959258997876E-3</v>
      </c>
      <c r="E50" s="215">
        <f t="shared" si="13"/>
        <v>6.079390189085686E-3</v>
      </c>
      <c r="F50" s="52">
        <f t="shared" si="18"/>
        <v>-0.14478889741678824</v>
      </c>
      <c r="H50" s="19">
        <v>1411.9670000000001</v>
      </c>
      <c r="I50" s="140">
        <v>1256.6530000000002</v>
      </c>
      <c r="J50" s="247">
        <f t="shared" si="14"/>
        <v>7.8477539283914738E-3</v>
      </c>
      <c r="K50" s="215">
        <f t="shared" si="15"/>
        <v>7.1833412913997396E-3</v>
      </c>
      <c r="L50" s="52">
        <f t="shared" si="19"/>
        <v>-0.1099983214905163</v>
      </c>
      <c r="N50" s="27">
        <f t="shared" si="16"/>
        <v>5.2352662002276578</v>
      </c>
      <c r="O50" s="152">
        <f t="shared" si="17"/>
        <v>5.4482404304301282</v>
      </c>
      <c r="P50" s="52">
        <f t="shared" si="8"/>
        <v>4.068068786897773E-2</v>
      </c>
    </row>
    <row r="51" spans="1:16" ht="20.100000000000001" customHeight="1" x14ac:dyDescent="0.25">
      <c r="A51" s="38" t="s">
        <v>189</v>
      </c>
      <c r="B51" s="19">
        <v>2267.92</v>
      </c>
      <c r="C51" s="140">
        <v>1578.6299999999999</v>
      </c>
      <c r="D51" s="247">
        <f t="shared" si="12"/>
        <v>5.6046482064591955E-3</v>
      </c>
      <c r="E51" s="215">
        <f t="shared" si="13"/>
        <v>4.1608423624216193E-3</v>
      </c>
      <c r="F51" s="52">
        <f t="shared" si="18"/>
        <v>-0.30393047373805082</v>
      </c>
      <c r="H51" s="19">
        <v>1465.3649999999998</v>
      </c>
      <c r="I51" s="140">
        <v>1092.1500000000001</v>
      </c>
      <c r="J51" s="247">
        <f t="shared" si="14"/>
        <v>8.1445415758848259E-3</v>
      </c>
      <c r="K51" s="215">
        <f t="shared" si="15"/>
        <v>6.2430012035161854E-3</v>
      </c>
      <c r="L51" s="52">
        <f t="shared" si="19"/>
        <v>-0.25469081082187695</v>
      </c>
      <c r="N51" s="27">
        <f t="shared" si="16"/>
        <v>6.4612728844050924</v>
      </c>
      <c r="O51" s="152">
        <f t="shared" si="17"/>
        <v>6.9183405864578793</v>
      </c>
      <c r="P51" s="52">
        <f t="shared" si="8"/>
        <v>7.0739575657911627E-2</v>
      </c>
    </row>
    <row r="52" spans="1:16" ht="20.100000000000001" customHeight="1" x14ac:dyDescent="0.25">
      <c r="A52" s="38" t="s">
        <v>187</v>
      </c>
      <c r="B52" s="19">
        <v>1778.0399999999997</v>
      </c>
      <c r="C52" s="140">
        <v>1367.22</v>
      </c>
      <c r="D52" s="247">
        <f t="shared" si="12"/>
        <v>4.394021260455707E-3</v>
      </c>
      <c r="E52" s="215">
        <f t="shared" si="13"/>
        <v>3.6036226948367171E-3</v>
      </c>
      <c r="F52" s="52">
        <f t="shared" si="18"/>
        <v>-0.23105216980495363</v>
      </c>
      <c r="H52" s="19">
        <v>1323.83</v>
      </c>
      <c r="I52" s="140">
        <v>815.90899999999999</v>
      </c>
      <c r="J52" s="247">
        <f t="shared" si="14"/>
        <v>7.357885901740256E-3</v>
      </c>
      <c r="K52" s="215">
        <f t="shared" si="15"/>
        <v>4.6639388993816658E-3</v>
      </c>
      <c r="L52" s="52">
        <f t="shared" si="19"/>
        <v>-0.38367539638775366</v>
      </c>
      <c r="N52" s="27">
        <f t="shared" si="16"/>
        <v>7.4454455467818503</v>
      </c>
      <c r="O52" s="152">
        <f t="shared" si="17"/>
        <v>5.9676496832989567</v>
      </c>
      <c r="P52" s="52">
        <f t="shared" si="8"/>
        <v>-0.19848320079671286</v>
      </c>
    </row>
    <row r="53" spans="1:16" ht="20.100000000000001" customHeight="1" x14ac:dyDescent="0.25">
      <c r="A53" s="38" t="s">
        <v>180</v>
      </c>
      <c r="B53" s="19">
        <v>1050.8200000000002</v>
      </c>
      <c r="C53" s="140">
        <v>916.46999999999991</v>
      </c>
      <c r="D53" s="247">
        <f t="shared" si="12"/>
        <v>2.5968625120425118E-3</v>
      </c>
      <c r="E53" s="215">
        <f t="shared" si="13"/>
        <v>2.4155674223146281E-3</v>
      </c>
      <c r="F53" s="52">
        <f t="shared" si="18"/>
        <v>-0.12785253421137799</v>
      </c>
      <c r="H53" s="19">
        <v>847.78499999999997</v>
      </c>
      <c r="I53" s="140">
        <v>743.62099999999998</v>
      </c>
      <c r="J53" s="247">
        <f t="shared" si="14"/>
        <v>4.7120138531434276E-3</v>
      </c>
      <c r="K53" s="215">
        <f t="shared" si="15"/>
        <v>4.2507227010574631E-3</v>
      </c>
      <c r="L53" s="52">
        <f t="shared" si="19"/>
        <v>-0.12286605684224183</v>
      </c>
      <c r="N53" s="27">
        <f t="shared" si="16"/>
        <v>8.0678422565234751</v>
      </c>
      <c r="O53" s="152">
        <f t="shared" si="17"/>
        <v>8.1139699062707997</v>
      </c>
      <c r="P53" s="52">
        <f t="shared" si="8"/>
        <v>5.7174704562458272E-3</v>
      </c>
    </row>
    <row r="54" spans="1:16" ht="20.100000000000001" customHeight="1" x14ac:dyDescent="0.25">
      <c r="A54" s="38" t="s">
        <v>192</v>
      </c>
      <c r="B54" s="19">
        <v>866.88</v>
      </c>
      <c r="C54" s="140">
        <v>648.05999999999995</v>
      </c>
      <c r="D54" s="247">
        <f t="shared" si="12"/>
        <v>2.1422966582663179E-3</v>
      </c>
      <c r="E54" s="215">
        <f t="shared" si="13"/>
        <v>1.7081111478883301E-3</v>
      </c>
      <c r="F54" s="52">
        <f t="shared" si="18"/>
        <v>-0.2524224806201551</v>
      </c>
      <c r="H54" s="19">
        <v>456.40599999999995</v>
      </c>
      <c r="I54" s="140">
        <v>419.28100000000006</v>
      </c>
      <c r="J54" s="247">
        <f t="shared" si="14"/>
        <v>2.5367179115669408E-3</v>
      </c>
      <c r="K54" s="215">
        <f t="shared" si="15"/>
        <v>2.3967145425183994E-3</v>
      </c>
      <c r="L54" s="52">
        <f t="shared" si="19"/>
        <v>-8.1342050718000838E-2</v>
      </c>
      <c r="N54" s="27">
        <f t="shared" si="16"/>
        <v>5.2649270948689555</v>
      </c>
      <c r="O54" s="152">
        <f t="shared" si="17"/>
        <v>6.4697867481406055</v>
      </c>
      <c r="P54" s="52">
        <f t="shared" si="8"/>
        <v>0.22884640785356195</v>
      </c>
    </row>
    <row r="55" spans="1:16" ht="20.100000000000001" customHeight="1" x14ac:dyDescent="0.25">
      <c r="A55" s="38" t="s">
        <v>195</v>
      </c>
      <c r="B55" s="19">
        <v>543.91</v>
      </c>
      <c r="C55" s="140">
        <v>644.86000000000013</v>
      </c>
      <c r="D55" s="247">
        <f t="shared" si="12"/>
        <v>1.3441497962781849E-3</v>
      </c>
      <c r="E55" s="215">
        <f t="shared" si="13"/>
        <v>1.6996768120656556E-3</v>
      </c>
      <c r="F55" s="52">
        <f t="shared" si="18"/>
        <v>0.18560055891599744</v>
      </c>
      <c r="H55" s="19">
        <v>288.87199999999996</v>
      </c>
      <c r="I55" s="140">
        <v>350.4199999999999</v>
      </c>
      <c r="J55" s="247">
        <f t="shared" si="14"/>
        <v>1.6055590341716921E-3</v>
      </c>
      <c r="K55" s="215">
        <f t="shared" si="15"/>
        <v>2.0030879290721428E-3</v>
      </c>
      <c r="L55" s="52">
        <f t="shared" si="19"/>
        <v>0.21306322523470586</v>
      </c>
      <c r="N55" s="27">
        <f t="shared" si="16"/>
        <v>5.3110257211671037</v>
      </c>
      <c r="O55" s="152">
        <f t="shared" si="17"/>
        <v>5.434047700276027</v>
      </c>
      <c r="P55" s="52">
        <f t="shared" si="8"/>
        <v>2.316350655554519E-2</v>
      </c>
    </row>
    <row r="56" spans="1:16" ht="20.100000000000001" customHeight="1" x14ac:dyDescent="0.25">
      <c r="A56" s="38" t="s">
        <v>190</v>
      </c>
      <c r="B56" s="19">
        <v>443.69</v>
      </c>
      <c r="C56" s="140">
        <v>444.67999999999995</v>
      </c>
      <c r="D56" s="247">
        <f t="shared" si="12"/>
        <v>1.096478871707944E-3</v>
      </c>
      <c r="E56" s="215">
        <f t="shared" si="13"/>
        <v>1.1720563917584524E-3</v>
      </c>
      <c r="F56" s="52">
        <f t="shared" si="18"/>
        <v>2.2312876107190883E-3</v>
      </c>
      <c r="H56" s="19">
        <v>281.74199999999996</v>
      </c>
      <c r="I56" s="140">
        <v>334.19900000000013</v>
      </c>
      <c r="J56" s="247">
        <f t="shared" si="14"/>
        <v>1.5659302854053037E-3</v>
      </c>
      <c r="K56" s="215">
        <f t="shared" si="15"/>
        <v>1.9103646561497104E-3</v>
      </c>
      <c r="L56" s="52">
        <f t="shared" si="19"/>
        <v>0.18618807277580257</v>
      </c>
      <c r="N56" s="27">
        <f t="shared" ref="N56" si="20">(H56/B56)*10</f>
        <v>6.3499740810025003</v>
      </c>
      <c r="O56" s="152">
        <f t="shared" ref="O56" si="21">(I56/C56)*10</f>
        <v>7.515494288027349</v>
      </c>
      <c r="P56" s="52">
        <f t="shared" ref="P56" si="22">(O56-N56)/N56</f>
        <v>0.18354723848586837</v>
      </c>
    </row>
    <row r="57" spans="1:16" ht="20.100000000000001" customHeight="1" x14ac:dyDescent="0.25">
      <c r="A57" s="38" t="s">
        <v>193</v>
      </c>
      <c r="B57" s="19">
        <v>404.99999999999994</v>
      </c>
      <c r="C57" s="140">
        <v>321.32</v>
      </c>
      <c r="D57" s="247">
        <f t="shared" si="12"/>
        <v>1.0008653407598037E-3</v>
      </c>
      <c r="E57" s="215">
        <f t="shared" si="13"/>
        <v>8.4691274579433732E-4</v>
      </c>
      <c r="F57" s="52">
        <f t="shared" si="18"/>
        <v>-0.20661728395061718</v>
      </c>
      <c r="H57" s="19">
        <v>233.71899999999999</v>
      </c>
      <c r="I57" s="140">
        <v>178.09700000000001</v>
      </c>
      <c r="J57" s="247">
        <f t="shared" si="14"/>
        <v>1.2990170452919416E-3</v>
      </c>
      <c r="K57" s="215">
        <f t="shared" si="15"/>
        <v>1.018046775024147E-3</v>
      </c>
      <c r="L57" s="52">
        <f t="shared" si="19"/>
        <v>-0.23798664207873552</v>
      </c>
      <c r="N57" s="27">
        <f t="shared" ref="N57:N60" si="23">(H57/B57)*10</f>
        <v>5.7708395061728401</v>
      </c>
      <c r="O57" s="152">
        <f t="shared" ref="O57:O60" si="24">(I57/C57)*10</f>
        <v>5.5426677455496085</v>
      </c>
      <c r="P57" s="52">
        <f t="shared" ref="P57:P60" si="25">(O57-N57)/N57</f>
        <v>-3.9538746551375285E-2</v>
      </c>
    </row>
    <row r="58" spans="1:16" ht="20.100000000000001" customHeight="1" x14ac:dyDescent="0.25">
      <c r="A58" s="38" t="s">
        <v>196</v>
      </c>
      <c r="B58" s="19">
        <v>176.39999999999995</v>
      </c>
      <c r="C58" s="140">
        <v>276.02</v>
      </c>
      <c r="D58" s="247">
        <f t="shared" si="12"/>
        <v>4.3593245953093662E-4</v>
      </c>
      <c r="E58" s="215">
        <f t="shared" si="13"/>
        <v>7.2751417930459663E-4</v>
      </c>
      <c r="F58" s="52">
        <f t="shared" si="18"/>
        <v>0.56473922902494367</v>
      </c>
      <c r="H58" s="19">
        <v>117.72799999999999</v>
      </c>
      <c r="I58" s="140">
        <v>166.221</v>
      </c>
      <c r="J58" s="247">
        <f t="shared" si="14"/>
        <v>6.543356710756494E-4</v>
      </c>
      <c r="K58" s="215">
        <f t="shared" si="15"/>
        <v>9.5016060344244263E-4</v>
      </c>
      <c r="L58" s="52">
        <f t="shared" si="19"/>
        <v>0.41190710790975821</v>
      </c>
      <c r="N58" s="27">
        <f t="shared" ref="N58:N59" si="26">(H58/B58)*10</f>
        <v>6.6739229024943327</v>
      </c>
      <c r="O58" s="152">
        <f t="shared" ref="O58:O59" si="27">(I58/C58)*10</f>
        <v>6.0220636185783647</v>
      </c>
      <c r="P58" s="52">
        <f t="shared" ref="P58:P59" si="28">(O58-N58)/N58</f>
        <v>-9.7672582293742122E-2</v>
      </c>
    </row>
    <row r="59" spans="1:16" ht="20.100000000000001" customHeight="1" x14ac:dyDescent="0.25">
      <c r="A59" s="38" t="s">
        <v>212</v>
      </c>
      <c r="B59" s="19">
        <v>296.62</v>
      </c>
      <c r="C59" s="140">
        <v>213.72</v>
      </c>
      <c r="D59" s="247">
        <f t="shared" si="12"/>
        <v>7.3302883302758771E-4</v>
      </c>
      <c r="E59" s="215">
        <f t="shared" si="13"/>
        <v>5.633082037568959E-4</v>
      </c>
      <c r="F59" s="52">
        <f t="shared" ref="F59:F60" si="29">(C59-B59)/B59</f>
        <v>-0.27948216573393569</v>
      </c>
      <c r="H59" s="19">
        <v>204.98000000000002</v>
      </c>
      <c r="I59" s="140">
        <v>159.756</v>
      </c>
      <c r="J59" s="247">
        <f t="shared" si="14"/>
        <v>1.1392848418140683E-3</v>
      </c>
      <c r="K59" s="215">
        <f t="shared" si="15"/>
        <v>9.1320505449703031E-4</v>
      </c>
      <c r="L59" s="52">
        <f t="shared" ref="L59:L60" si="30">(I59-H59)/H59</f>
        <v>-0.22062640257586114</v>
      </c>
      <c r="N59" s="27">
        <f t="shared" si="26"/>
        <v>6.9105252511631043</v>
      </c>
      <c r="O59" s="152">
        <f t="shared" si="27"/>
        <v>7.4750140370578322</v>
      </c>
      <c r="P59" s="52">
        <f t="shared" si="28"/>
        <v>8.1685366217237862E-2</v>
      </c>
    </row>
    <row r="60" spans="1:16" ht="20.100000000000001" customHeight="1" x14ac:dyDescent="0.25">
      <c r="A60" s="38" t="s">
        <v>225</v>
      </c>
      <c r="B60" s="19">
        <v>212.12</v>
      </c>
      <c r="C60" s="140">
        <v>190.67</v>
      </c>
      <c r="D60" s="247">
        <f t="shared" si="12"/>
        <v>5.2420631131350518E-4</v>
      </c>
      <c r="E60" s="215">
        <f t="shared" si="13"/>
        <v>5.0255462853419117E-4</v>
      </c>
      <c r="F60" s="52">
        <f t="shared" si="29"/>
        <v>-0.10112200641146529</v>
      </c>
      <c r="H60" s="19">
        <v>162.93700000000001</v>
      </c>
      <c r="I60" s="140">
        <v>139.69500000000002</v>
      </c>
      <c r="J60" s="247">
        <f t="shared" si="14"/>
        <v>9.0560861679509625E-4</v>
      </c>
      <c r="K60" s="215">
        <f t="shared" si="15"/>
        <v>7.985313859132844E-4</v>
      </c>
      <c r="L60" s="52">
        <f t="shared" si="30"/>
        <v>-0.1426440894333392</v>
      </c>
      <c r="N60" s="27">
        <f t="shared" si="23"/>
        <v>7.6813596077691884</v>
      </c>
      <c r="O60" s="152">
        <f t="shared" si="24"/>
        <v>7.3265327529239013</v>
      </c>
      <c r="P60" s="52">
        <f t="shared" si="25"/>
        <v>-4.6193235698326521E-2</v>
      </c>
    </row>
    <row r="61" spans="1:16" ht="20.100000000000001" customHeight="1" thickBot="1" x14ac:dyDescent="0.3">
      <c r="A61" s="8" t="s">
        <v>17</v>
      </c>
      <c r="B61" s="19">
        <f>B62-SUM(B39:B60)</f>
        <v>464.36999999993714</v>
      </c>
      <c r="C61" s="140">
        <f>C62-SUM(C39:C60)</f>
        <v>342.11000000004424</v>
      </c>
      <c r="D61" s="247">
        <f t="shared" si="12"/>
        <v>1.1475847858976966E-3</v>
      </c>
      <c r="E61" s="215">
        <f t="shared" si="13"/>
        <v>9.0170957134239451E-4</v>
      </c>
      <c r="F61" s="52">
        <f t="shared" ref="F61" si="31">(C61-B61)/B61</f>
        <v>-0.2632814350623629</v>
      </c>
      <c r="H61" s="19">
        <f>H62-SUM(H39:H60)</f>
        <v>308.99099999997998</v>
      </c>
      <c r="I61" s="140">
        <f>I62-SUM(I39:I60)</f>
        <v>302.94700000001467</v>
      </c>
      <c r="J61" s="247">
        <f t="shared" si="14"/>
        <v>1.7173810252558684E-3</v>
      </c>
      <c r="K61" s="215">
        <f t="shared" si="15"/>
        <v>1.7317204464603847E-3</v>
      </c>
      <c r="L61" s="52">
        <f t="shared" ref="L61" si="32">(I61-H61)/H61</f>
        <v>-1.9560440271612117E-2</v>
      </c>
      <c r="N61" s="27">
        <f t="shared" si="16"/>
        <v>6.6539828154278222</v>
      </c>
      <c r="O61" s="152">
        <f t="shared" si="17"/>
        <v>8.8552512349821839</v>
      </c>
      <c r="P61" s="52">
        <f t="shared" ref="P61" si="33">(O61-N61)/N61</f>
        <v>0.3308196730611529</v>
      </c>
    </row>
    <row r="62" spans="1:16" ht="26.25" customHeight="1" thickBot="1" x14ac:dyDescent="0.3">
      <c r="A62" s="12" t="s">
        <v>18</v>
      </c>
      <c r="B62" s="17">
        <v>404649.83999999991</v>
      </c>
      <c r="C62" s="145">
        <v>379401.53999999986</v>
      </c>
      <c r="D62" s="253">
        <f>SUM(D39:D61)</f>
        <v>1.0000000000000002</v>
      </c>
      <c r="E62" s="254">
        <f>SUM(E39:E61)</f>
        <v>1.0000000000000004</v>
      </c>
      <c r="F62" s="57">
        <f t="shared" si="18"/>
        <v>-6.239542810643408E-2</v>
      </c>
      <c r="G62" s="1"/>
      <c r="H62" s="17">
        <v>179919.88699999999</v>
      </c>
      <c r="I62" s="145">
        <v>174939.89900000003</v>
      </c>
      <c r="J62" s="253">
        <f>SUM(J39:J61)</f>
        <v>0.99999999999999989</v>
      </c>
      <c r="K62" s="254">
        <f>SUM(K39:K61)</f>
        <v>0.99999999999999978</v>
      </c>
      <c r="L62" s="57">
        <f t="shared" si="19"/>
        <v>-2.767891911804032E-2</v>
      </c>
      <c r="M62" s="1"/>
      <c r="N62" s="29">
        <f t="shared" si="16"/>
        <v>4.4463105928819848</v>
      </c>
      <c r="O62" s="146">
        <f t="shared" si="17"/>
        <v>4.6109433029713083</v>
      </c>
      <c r="P62" s="57">
        <f t="shared" si="8"/>
        <v>3.7026812826094713E-2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L37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165</v>
      </c>
      <c r="B68" s="39">
        <v>58641.579999999994</v>
      </c>
      <c r="C68" s="147">
        <v>64825.62000000001</v>
      </c>
      <c r="D68" s="247">
        <f>B68/$B$96</f>
        <v>0.41618392335608945</v>
      </c>
      <c r="E68" s="246">
        <f>C68/$C$96</f>
        <v>0.46760884830827498</v>
      </c>
      <c r="F68" s="61">
        <f t="shared" ref="F68:F94" si="34">(C68-B68)/B68</f>
        <v>0.10545486666628041</v>
      </c>
      <c r="H68" s="19">
        <v>35806.529000000002</v>
      </c>
      <c r="I68" s="147">
        <v>38964.533000000003</v>
      </c>
      <c r="J68" s="245">
        <f>H68/$H$96</f>
        <v>0.31326762491932864</v>
      </c>
      <c r="K68" s="246">
        <f>I68/$I$96</f>
        <v>0.35593869384253046</v>
      </c>
      <c r="L68" s="61">
        <f t="shared" ref="L68:L82" si="35">(I68-H68)/H68</f>
        <v>8.8196317492823736E-2</v>
      </c>
      <c r="N68" s="41">
        <f t="shared" ref="N68:N96" si="36">(H68/B68)*10</f>
        <v>6.1059966324236159</v>
      </c>
      <c r="O68" s="149">
        <f t="shared" ref="O68:O96" si="37">(I68/C68)*10</f>
        <v>6.0106687757093571</v>
      </c>
      <c r="P68" s="61">
        <f t="shared" si="8"/>
        <v>-1.561216988035267E-2</v>
      </c>
    </row>
    <row r="69" spans="1:16" ht="20.100000000000001" customHeight="1" x14ac:dyDescent="0.25">
      <c r="A69" s="38" t="s">
        <v>164</v>
      </c>
      <c r="B69" s="19">
        <v>32977.08</v>
      </c>
      <c r="C69" s="140">
        <v>28809.620000000003</v>
      </c>
      <c r="D69" s="247">
        <f t="shared" ref="D69:D95" si="38">B69/$B$96</f>
        <v>0.23404094049354796</v>
      </c>
      <c r="E69" s="215">
        <f t="shared" ref="E69:E95" si="39">C69/$C$96</f>
        <v>0.20781341124695829</v>
      </c>
      <c r="F69" s="52">
        <f t="shared" si="34"/>
        <v>-0.12637443945916371</v>
      </c>
      <c r="H69" s="19">
        <v>34757.526000000005</v>
      </c>
      <c r="I69" s="140">
        <v>30188.829999999998</v>
      </c>
      <c r="J69" s="214">
        <f t="shared" ref="J69:J96" si="40">H69/$H$96</f>
        <v>0.30409000599001967</v>
      </c>
      <c r="K69" s="215">
        <f t="shared" ref="K69:K96" si="41">I69/$I$96</f>
        <v>0.27577316835374871</v>
      </c>
      <c r="L69" s="52">
        <f t="shared" si="35"/>
        <v>-0.13144479845890086</v>
      </c>
      <c r="N69" s="40">
        <f t="shared" si="36"/>
        <v>10.539904078832937</v>
      </c>
      <c r="O69" s="143">
        <f t="shared" si="37"/>
        <v>10.478732451174293</v>
      </c>
      <c r="P69" s="52">
        <f t="shared" si="8"/>
        <v>-5.8038125585500172E-3</v>
      </c>
    </row>
    <row r="70" spans="1:16" ht="20.100000000000001" customHeight="1" x14ac:dyDescent="0.25">
      <c r="A70" s="38" t="s">
        <v>168</v>
      </c>
      <c r="B70" s="19">
        <v>10883.159999999998</v>
      </c>
      <c r="C70" s="140">
        <v>9742.82</v>
      </c>
      <c r="D70" s="247">
        <f t="shared" si="38"/>
        <v>7.7238645809203268E-2</v>
      </c>
      <c r="E70" s="215">
        <f t="shared" si="39"/>
        <v>7.027821468541029E-2</v>
      </c>
      <c r="F70" s="52">
        <f t="shared" si="34"/>
        <v>-0.10478022927164524</v>
      </c>
      <c r="H70" s="19">
        <v>11130.566999999999</v>
      </c>
      <c r="I70" s="140">
        <v>9362.1629999999986</v>
      </c>
      <c r="J70" s="214">
        <f t="shared" si="40"/>
        <v>9.7380181365679316E-2</v>
      </c>
      <c r="K70" s="215">
        <f t="shared" si="41"/>
        <v>8.5522802743737886E-2</v>
      </c>
      <c r="L70" s="52">
        <f t="shared" si="35"/>
        <v>-0.15887815957623727</v>
      </c>
      <c r="N70" s="40">
        <f t="shared" si="36"/>
        <v>10.227330113680219</v>
      </c>
      <c r="O70" s="143">
        <f t="shared" si="37"/>
        <v>9.6092948448190558</v>
      </c>
      <c r="P70" s="52">
        <f t="shared" si="8"/>
        <v>-6.0429776099088742E-2</v>
      </c>
    </row>
    <row r="71" spans="1:16" ht="20.100000000000001" customHeight="1" x14ac:dyDescent="0.25">
      <c r="A71" s="38" t="s">
        <v>178</v>
      </c>
      <c r="B71" s="19">
        <v>2083.42</v>
      </c>
      <c r="C71" s="140">
        <v>2135.8599999999997</v>
      </c>
      <c r="D71" s="247">
        <f t="shared" si="38"/>
        <v>1.4786196238207497E-2</v>
      </c>
      <c r="E71" s="215">
        <f t="shared" si="39"/>
        <v>1.5406671540476003E-2</v>
      </c>
      <c r="F71" s="52">
        <f t="shared" si="34"/>
        <v>2.5170152921638267E-2</v>
      </c>
      <c r="H71" s="19">
        <v>5822.8779999999997</v>
      </c>
      <c r="I71" s="140">
        <v>6598.7699999999995</v>
      </c>
      <c r="J71" s="214">
        <f t="shared" si="40"/>
        <v>5.0943758364710809E-2</v>
      </c>
      <c r="K71" s="215">
        <f t="shared" si="41"/>
        <v>6.0279371878196882E-2</v>
      </c>
      <c r="L71" s="52">
        <f t="shared" si="35"/>
        <v>0.13324888482980407</v>
      </c>
      <c r="N71" s="40">
        <f t="shared" si="36"/>
        <v>27.948651736087776</v>
      </c>
      <c r="O71" s="143">
        <f t="shared" si="37"/>
        <v>30.895142940080348</v>
      </c>
      <c r="P71" s="52">
        <f t="shared" si="8"/>
        <v>0.10542516439846765</v>
      </c>
    </row>
    <row r="72" spans="1:16" ht="20.100000000000001" customHeight="1" x14ac:dyDescent="0.25">
      <c r="A72" s="38" t="s">
        <v>173</v>
      </c>
      <c r="B72" s="19">
        <v>6411.1200000000008</v>
      </c>
      <c r="C72" s="140">
        <v>6291.3600000000006</v>
      </c>
      <c r="D72" s="247">
        <f t="shared" si="38"/>
        <v>4.5500224835461331E-2</v>
      </c>
      <c r="E72" s="215">
        <f t="shared" si="39"/>
        <v>4.5381680944860212E-2</v>
      </c>
      <c r="F72" s="52">
        <f t="shared" si="34"/>
        <v>-1.8680043424549875E-2</v>
      </c>
      <c r="H72" s="19">
        <v>4227.2110000000002</v>
      </c>
      <c r="I72" s="140">
        <v>4094.2839999999997</v>
      </c>
      <c r="J72" s="214">
        <f t="shared" si="40"/>
        <v>3.6983432546697281E-2</v>
      </c>
      <c r="K72" s="215">
        <f t="shared" si="41"/>
        <v>3.740104107446561E-2</v>
      </c>
      <c r="L72" s="52">
        <f t="shared" si="35"/>
        <v>-3.1445555946935363E-2</v>
      </c>
      <c r="N72" s="40">
        <f t="shared" si="36"/>
        <v>6.5935608754788557</v>
      </c>
      <c r="O72" s="143">
        <f t="shared" si="37"/>
        <v>6.5077884590931045</v>
      </c>
      <c r="P72" s="52">
        <f t="shared" ref="P72:P76" si="42">(O72-N72)/N72</f>
        <v>-1.3008512093174839E-2</v>
      </c>
    </row>
    <row r="73" spans="1:16" ht="20.100000000000001" customHeight="1" x14ac:dyDescent="0.25">
      <c r="A73" s="38" t="s">
        <v>166</v>
      </c>
      <c r="B73" s="19">
        <v>5861.01</v>
      </c>
      <c r="C73" s="140">
        <v>5966.06</v>
      </c>
      <c r="D73" s="247">
        <f t="shared" si="38"/>
        <v>4.159605073105592E-2</v>
      </c>
      <c r="E73" s="215">
        <f t="shared" si="39"/>
        <v>4.3035183397213433E-2</v>
      </c>
      <c r="F73" s="52">
        <f t="shared" si="34"/>
        <v>1.7923531950977761E-2</v>
      </c>
      <c r="H73" s="19">
        <v>2915.8560000000002</v>
      </c>
      <c r="I73" s="140">
        <v>2991.9260000000004</v>
      </c>
      <c r="J73" s="214">
        <f t="shared" si="40"/>
        <v>2.5510523059265919E-2</v>
      </c>
      <c r="K73" s="215">
        <f t="shared" si="41"/>
        <v>2.7331066242049066E-2</v>
      </c>
      <c r="L73" s="52">
        <f t="shared" si="35"/>
        <v>2.6088393939892835E-2</v>
      </c>
      <c r="N73" s="40">
        <f t="shared" si="36"/>
        <v>4.9750060143217638</v>
      </c>
      <c r="O73" s="143">
        <f t="shared" si="37"/>
        <v>5.0149110132985601</v>
      </c>
      <c r="P73" s="52">
        <f t="shared" si="42"/>
        <v>8.0210956251952452E-3</v>
      </c>
    </row>
    <row r="74" spans="1:16" ht="20.100000000000001" customHeight="1" x14ac:dyDescent="0.25">
      <c r="A74" s="38" t="s">
        <v>199</v>
      </c>
      <c r="B74" s="19">
        <v>3607.63</v>
      </c>
      <c r="C74" s="140">
        <v>3077.9500000000003</v>
      </c>
      <c r="D74" s="247">
        <f t="shared" si="38"/>
        <v>2.5603634953511298E-2</v>
      </c>
      <c r="E74" s="215">
        <f t="shared" si="39"/>
        <v>2.2202281361141704E-2</v>
      </c>
      <c r="F74" s="52">
        <f t="shared" si="34"/>
        <v>-0.1468221519390846</v>
      </c>
      <c r="H74" s="19">
        <v>3444.6509999999998</v>
      </c>
      <c r="I74" s="140">
        <v>2911.9250000000002</v>
      </c>
      <c r="J74" s="214">
        <f t="shared" si="40"/>
        <v>3.0136895912083243E-2</v>
      </c>
      <c r="K74" s="215">
        <f t="shared" si="41"/>
        <v>2.6600261860379809E-2</v>
      </c>
      <c r="L74" s="52">
        <f t="shared" si="35"/>
        <v>-0.15465311289881026</v>
      </c>
      <c r="N74" s="40">
        <f t="shared" si="36"/>
        <v>9.5482380399320324</v>
      </c>
      <c r="O74" s="143">
        <f t="shared" si="37"/>
        <v>9.4605987751587897</v>
      </c>
      <c r="P74" s="52">
        <f t="shared" si="42"/>
        <v>-9.1785797973116447E-3</v>
      </c>
    </row>
    <row r="75" spans="1:16" ht="20.100000000000001" customHeight="1" x14ac:dyDescent="0.25">
      <c r="A75" s="38" t="s">
        <v>177</v>
      </c>
      <c r="B75" s="19">
        <v>1647.4999999999998</v>
      </c>
      <c r="C75" s="140">
        <v>1645.82</v>
      </c>
      <c r="D75" s="247">
        <f t="shared" si="38"/>
        <v>1.1692437579771167E-2</v>
      </c>
      <c r="E75" s="215">
        <f t="shared" si="39"/>
        <v>1.1871849350962244E-2</v>
      </c>
      <c r="F75" s="52">
        <f t="shared" si="34"/>
        <v>-1.0197268588769872E-3</v>
      </c>
      <c r="H75" s="19">
        <v>1674.3410000000001</v>
      </c>
      <c r="I75" s="140">
        <v>1577.3980000000001</v>
      </c>
      <c r="J75" s="214">
        <f t="shared" si="40"/>
        <v>1.4648636520313198E-2</v>
      </c>
      <c r="K75" s="215">
        <f t="shared" si="41"/>
        <v>1.4409437007491399E-2</v>
      </c>
      <c r="L75" s="52">
        <f t="shared" si="35"/>
        <v>-5.7899197355855213E-2</v>
      </c>
      <c r="N75" s="40">
        <f t="shared" si="36"/>
        <v>10.162919575113811</v>
      </c>
      <c r="O75" s="143">
        <f t="shared" si="37"/>
        <v>9.5842680244498197</v>
      </c>
      <c r="P75" s="52">
        <f t="shared" si="42"/>
        <v>-5.6937531226848401E-2</v>
      </c>
    </row>
    <row r="76" spans="1:16" ht="20.100000000000001" customHeight="1" x14ac:dyDescent="0.25">
      <c r="A76" s="38" t="s">
        <v>206</v>
      </c>
      <c r="B76" s="19">
        <v>1420.0900000000001</v>
      </c>
      <c r="C76" s="140">
        <v>861.65</v>
      </c>
      <c r="D76" s="247">
        <f t="shared" si="38"/>
        <v>1.0078490854420178E-2</v>
      </c>
      <c r="E76" s="215">
        <f t="shared" si="39"/>
        <v>6.2153692343370585E-3</v>
      </c>
      <c r="F76" s="52">
        <f t="shared" si="34"/>
        <v>-0.39324268180185773</v>
      </c>
      <c r="H76" s="19">
        <v>1814.4839999999999</v>
      </c>
      <c r="I76" s="140">
        <v>1453.9879999999998</v>
      </c>
      <c r="J76" s="214">
        <f t="shared" si="40"/>
        <v>1.5874733156462137E-2</v>
      </c>
      <c r="K76" s="215">
        <f t="shared" si="41"/>
        <v>1.328209399000658E-2</v>
      </c>
      <c r="L76" s="52">
        <f t="shared" si="35"/>
        <v>-0.19867686901620521</v>
      </c>
      <c r="N76" s="40">
        <f t="shared" si="36"/>
        <v>12.777246512544977</v>
      </c>
      <c r="O76" s="143">
        <f t="shared" si="37"/>
        <v>16.874461788429176</v>
      </c>
      <c r="P76" s="52">
        <f t="shared" si="42"/>
        <v>0.32066496266323613</v>
      </c>
    </row>
    <row r="77" spans="1:16" ht="20.100000000000001" customHeight="1" x14ac:dyDescent="0.25">
      <c r="A77" s="38" t="s">
        <v>208</v>
      </c>
      <c r="B77" s="19">
        <v>879.04000000000008</v>
      </c>
      <c r="C77" s="140">
        <v>1145.7299999999998</v>
      </c>
      <c r="D77" s="247">
        <f t="shared" si="38"/>
        <v>6.2386162853548099E-3</v>
      </c>
      <c r="E77" s="215">
        <f t="shared" si="39"/>
        <v>8.264533154827362E-3</v>
      </c>
      <c r="F77" s="52">
        <f t="shared" si="34"/>
        <v>0.30338778667637389</v>
      </c>
      <c r="H77" s="19">
        <v>1046.3330000000001</v>
      </c>
      <c r="I77" s="140">
        <v>1094.875</v>
      </c>
      <c r="J77" s="214">
        <f t="shared" si="40"/>
        <v>9.1542593750071639E-3</v>
      </c>
      <c r="K77" s="215">
        <f t="shared" si="41"/>
        <v>1.0001618072025667E-2</v>
      </c>
      <c r="L77" s="52">
        <f t="shared" si="35"/>
        <v>4.639249646145148E-2</v>
      </c>
      <c r="N77" s="40">
        <f t="shared" ref="N77:N78" si="43">(H77/B77)*10</f>
        <v>11.903132963232617</v>
      </c>
      <c r="O77" s="143">
        <f t="shared" ref="O77:O78" si="44">(I77/C77)*10</f>
        <v>9.5561345168582488</v>
      </c>
      <c r="P77" s="52">
        <f t="shared" ref="P77:P78" si="45">(O77-N77)/N77</f>
        <v>-0.19717484914467234</v>
      </c>
    </row>
    <row r="78" spans="1:16" ht="20.100000000000001" customHeight="1" x14ac:dyDescent="0.25">
      <c r="A78" s="38" t="s">
        <v>198</v>
      </c>
      <c r="B78" s="19">
        <v>723.18000000000006</v>
      </c>
      <c r="C78" s="140">
        <v>1800.4300000000003</v>
      </c>
      <c r="D78" s="247">
        <f t="shared" si="38"/>
        <v>5.1324655592952439E-3</v>
      </c>
      <c r="E78" s="215">
        <f t="shared" si="39"/>
        <v>1.2987102919488739E-2</v>
      </c>
      <c r="F78" s="52">
        <f t="shared" si="34"/>
        <v>1.4896014823418791</v>
      </c>
      <c r="H78" s="19">
        <v>377.69299999999998</v>
      </c>
      <c r="I78" s="140">
        <v>903.74899999999991</v>
      </c>
      <c r="J78" s="214">
        <f t="shared" si="40"/>
        <v>3.3043970572700855E-3</v>
      </c>
      <c r="K78" s="215">
        <f t="shared" si="41"/>
        <v>8.2556934179473674E-3</v>
      </c>
      <c r="L78" s="52">
        <f t="shared" si="35"/>
        <v>1.3928137402599465</v>
      </c>
      <c r="N78" s="40">
        <f t="shared" si="43"/>
        <v>5.222669321607345</v>
      </c>
      <c r="O78" s="143">
        <f t="shared" si="44"/>
        <v>5.0196286442683125</v>
      </c>
      <c r="P78" s="52">
        <f t="shared" si="45"/>
        <v>-3.8876801274591151E-2</v>
      </c>
    </row>
    <row r="79" spans="1:16" ht="20.100000000000001" customHeight="1" x14ac:dyDescent="0.25">
      <c r="A79" s="38" t="s">
        <v>184</v>
      </c>
      <c r="B79" s="19">
        <v>1832.6</v>
      </c>
      <c r="C79" s="140">
        <v>1056.52</v>
      </c>
      <c r="D79" s="247">
        <f t="shared" si="38"/>
        <v>1.3006106894499936E-2</v>
      </c>
      <c r="E79" s="215">
        <f t="shared" si="39"/>
        <v>7.6210316293875572E-3</v>
      </c>
      <c r="F79" s="52">
        <f t="shared" si="34"/>
        <v>-0.42348575793953941</v>
      </c>
      <c r="H79" s="19">
        <v>1275.0440000000001</v>
      </c>
      <c r="I79" s="140">
        <v>814.00500000000011</v>
      </c>
      <c r="J79" s="214">
        <f t="shared" si="40"/>
        <v>1.1155228297823575E-2</v>
      </c>
      <c r="K79" s="215">
        <f t="shared" si="41"/>
        <v>7.4358873101671467E-3</v>
      </c>
      <c r="L79" s="52">
        <f t="shared" ref="L79:L80" si="46">(I79-H79)/H79</f>
        <v>-0.36158673739886621</v>
      </c>
      <c r="N79" s="40">
        <f t="shared" ref="N79:N80" si="47">(H79/B79)*10</f>
        <v>6.9575684819382309</v>
      </c>
      <c r="O79" s="143">
        <f t="shared" ref="O79:O80" si="48">(I79/C79)*10</f>
        <v>7.7045867565214108</v>
      </c>
      <c r="P79" s="52">
        <f t="shared" ref="P79:P80" si="49">(O79-N79)/N79</f>
        <v>0.10736772142774173</v>
      </c>
    </row>
    <row r="80" spans="1:16" ht="20.100000000000001" customHeight="1" x14ac:dyDescent="0.25">
      <c r="A80" s="38" t="s">
        <v>234</v>
      </c>
      <c r="B80" s="19">
        <v>991.87</v>
      </c>
      <c r="C80" s="140">
        <v>939.36</v>
      </c>
      <c r="D80" s="247">
        <f t="shared" si="38"/>
        <v>7.0393797039439328E-3</v>
      </c>
      <c r="E80" s="215">
        <f t="shared" si="39"/>
        <v>6.7759174188671261E-3</v>
      </c>
      <c r="F80" s="52">
        <f t="shared" si="34"/>
        <v>-5.2940405496688062E-2</v>
      </c>
      <c r="H80" s="19">
        <v>788.95800000000008</v>
      </c>
      <c r="I80" s="140">
        <v>804.67600000000004</v>
      </c>
      <c r="J80" s="214">
        <f t="shared" si="40"/>
        <v>6.90251207597094E-3</v>
      </c>
      <c r="K80" s="215">
        <f t="shared" si="41"/>
        <v>7.3506674494579986E-3</v>
      </c>
      <c r="L80" s="52">
        <f t="shared" si="46"/>
        <v>1.9922480030622618E-2</v>
      </c>
      <c r="N80" s="40">
        <f t="shared" si="47"/>
        <v>7.9542480365370469</v>
      </c>
      <c r="O80" s="143">
        <f t="shared" si="48"/>
        <v>8.5662152955203545</v>
      </c>
      <c r="P80" s="52">
        <f t="shared" si="49"/>
        <v>7.6935903453387036E-2</v>
      </c>
    </row>
    <row r="81" spans="1:16" ht="20.100000000000001" customHeight="1" x14ac:dyDescent="0.25">
      <c r="A81" s="38" t="s">
        <v>179</v>
      </c>
      <c r="B81" s="19">
        <v>2184.9499999999998</v>
      </c>
      <c r="C81" s="140">
        <v>1693.0800000000002</v>
      </c>
      <c r="D81" s="247">
        <f t="shared" si="38"/>
        <v>1.5506762664595455E-2</v>
      </c>
      <c r="E81" s="215">
        <f t="shared" si="39"/>
        <v>1.221275151543131E-2</v>
      </c>
      <c r="F81" s="52">
        <f t="shared" si="34"/>
        <v>-0.22511727957161479</v>
      </c>
      <c r="H81" s="19">
        <v>954.899</v>
      </c>
      <c r="I81" s="140">
        <v>682.53800000000012</v>
      </c>
      <c r="J81" s="214">
        <f t="shared" si="40"/>
        <v>8.3543127502764079E-3</v>
      </c>
      <c r="K81" s="215">
        <f t="shared" si="41"/>
        <v>6.2349440763961698E-3</v>
      </c>
      <c r="L81" s="52">
        <f t="shared" si="35"/>
        <v>-0.28522492954752271</v>
      </c>
      <c r="N81" s="40">
        <f t="shared" ref="N81" si="50">(H81/B81)*10</f>
        <v>4.3703471475319802</v>
      </c>
      <c r="O81" s="143">
        <f t="shared" ref="O81" si="51">(I81/C81)*10</f>
        <v>4.0313393342311059</v>
      </c>
      <c r="P81" s="52">
        <f t="shared" ref="P81" si="52">(O81-N81)/N81</f>
        <v>-7.7569996583067444E-2</v>
      </c>
    </row>
    <row r="82" spans="1:16" ht="20.100000000000001" customHeight="1" x14ac:dyDescent="0.25">
      <c r="A82" s="38" t="s">
        <v>201</v>
      </c>
      <c r="B82" s="19">
        <v>653.34999999999991</v>
      </c>
      <c r="C82" s="140">
        <v>576.27</v>
      </c>
      <c r="D82" s="247">
        <f t="shared" si="38"/>
        <v>4.6368765358078858E-3</v>
      </c>
      <c r="E82" s="215">
        <f t="shared" si="39"/>
        <v>4.1568279796569563E-3</v>
      </c>
      <c r="F82" s="52">
        <f t="shared" si="34"/>
        <v>-0.11797658223004506</v>
      </c>
      <c r="H82" s="19">
        <v>719.80200000000002</v>
      </c>
      <c r="I82" s="140">
        <v>643.029</v>
      </c>
      <c r="J82" s="214">
        <f t="shared" si="40"/>
        <v>6.297473372863998E-3</v>
      </c>
      <c r="K82" s="215">
        <f t="shared" si="41"/>
        <v>5.8740317088586307E-3</v>
      </c>
      <c r="L82" s="52">
        <f t="shared" si="35"/>
        <v>-0.10665849775354892</v>
      </c>
      <c r="N82" s="40">
        <f t="shared" ref="N82" si="53">(H82/B82)*10</f>
        <v>11.017096502640239</v>
      </c>
      <c r="O82" s="143">
        <f t="shared" ref="O82" si="54">(I82/C82)*10</f>
        <v>11.158467385079911</v>
      </c>
      <c r="P82" s="52">
        <f t="shared" ref="P82" si="55">(O82-N82)/N82</f>
        <v>1.2831954626683387E-2</v>
      </c>
    </row>
    <row r="83" spans="1:16" ht="20.100000000000001" customHeight="1" x14ac:dyDescent="0.25">
      <c r="A83" s="38" t="s">
        <v>207</v>
      </c>
      <c r="B83" s="19">
        <v>1320.67</v>
      </c>
      <c r="C83" s="140">
        <v>788.36999999999989</v>
      </c>
      <c r="D83" s="247">
        <f t="shared" si="38"/>
        <v>9.3728992646290692E-3</v>
      </c>
      <c r="E83" s="215">
        <f t="shared" si="39"/>
        <v>5.6867761193922194E-3</v>
      </c>
      <c r="F83" s="52">
        <f t="shared" si="34"/>
        <v>-0.40305299582787535</v>
      </c>
      <c r="H83" s="19">
        <v>1019.6550000000002</v>
      </c>
      <c r="I83" s="140">
        <v>612.43200000000013</v>
      </c>
      <c r="J83" s="214">
        <f t="shared" si="40"/>
        <v>8.920856307717457E-3</v>
      </c>
      <c r="K83" s="215">
        <f t="shared" si="41"/>
        <v>5.5945299318066674E-3</v>
      </c>
      <c r="L83" s="52">
        <f t="shared" ref="L83" si="56">(I83-H83)/H83</f>
        <v>-0.39937331744560661</v>
      </c>
      <c r="N83" s="40">
        <f t="shared" ref="N83" si="57">(H83/B83)*10</f>
        <v>7.7207402303376327</v>
      </c>
      <c r="O83" s="143">
        <f t="shared" ref="O83" si="58">(I83/C83)*10</f>
        <v>7.7683321283153877</v>
      </c>
      <c r="P83" s="52">
        <f t="shared" ref="P83" si="59">(O83-N83)/N83</f>
        <v>6.1641625748200778E-3</v>
      </c>
    </row>
    <row r="84" spans="1:16" ht="20.100000000000001" customHeight="1" x14ac:dyDescent="0.25">
      <c r="A84" s="38" t="s">
        <v>215</v>
      </c>
      <c r="B84" s="19">
        <v>939.31000000000006</v>
      </c>
      <c r="C84" s="140">
        <v>660.71999999999991</v>
      </c>
      <c r="D84" s="247">
        <f t="shared" si="38"/>
        <v>6.6663572340241927E-3</v>
      </c>
      <c r="E84" s="215">
        <f t="shared" si="39"/>
        <v>4.7659940352941226E-3</v>
      </c>
      <c r="F84" s="52">
        <f t="shared" si="34"/>
        <v>-0.29659005014319034</v>
      </c>
      <c r="H84" s="19">
        <v>803.71100000000001</v>
      </c>
      <c r="I84" s="140">
        <v>592.29699999999991</v>
      </c>
      <c r="J84" s="214">
        <f t="shared" si="40"/>
        <v>7.0315845496093324E-3</v>
      </c>
      <c r="K84" s="215">
        <f t="shared" si="41"/>
        <v>5.410597903145643E-3</v>
      </c>
      <c r="L84" s="52">
        <f t="shared" ref="L84:L94" si="60">(I84-H84)/H84</f>
        <v>-0.26304728938635913</v>
      </c>
      <c r="N84" s="40">
        <f t="shared" ref="N84:N90" si="61">(H84/B84)*10</f>
        <v>8.5563977813501388</v>
      </c>
      <c r="O84" s="143">
        <f t="shared" ref="O84:O90" si="62">(I84/C84)*10</f>
        <v>8.96441760503693</v>
      </c>
      <c r="P84" s="52">
        <f t="shared" ref="P84:P90" si="63">(O84-N84)/N84</f>
        <v>4.7685934444998246E-2</v>
      </c>
    </row>
    <row r="85" spans="1:16" ht="20.100000000000001" customHeight="1" x14ac:dyDescent="0.25">
      <c r="A85" s="38" t="s">
        <v>183</v>
      </c>
      <c r="B85" s="19">
        <v>884.05</v>
      </c>
      <c r="C85" s="140">
        <v>728.93</v>
      </c>
      <c r="D85" s="247">
        <f t="shared" si="38"/>
        <v>6.2741726509236428E-3</v>
      </c>
      <c r="E85" s="215">
        <f t="shared" si="39"/>
        <v>5.2580155468987541E-3</v>
      </c>
      <c r="F85" s="52">
        <f t="shared" si="34"/>
        <v>-0.17546518862055316</v>
      </c>
      <c r="H85" s="19">
        <v>668.98400000000004</v>
      </c>
      <c r="I85" s="140">
        <v>574.19200000000001</v>
      </c>
      <c r="J85" s="214">
        <f t="shared" si="40"/>
        <v>5.8528719382164116E-3</v>
      </c>
      <c r="K85" s="215">
        <f t="shared" si="41"/>
        <v>5.2452098038703616E-3</v>
      </c>
      <c r="L85" s="52">
        <f t="shared" si="60"/>
        <v>-0.14169546655824358</v>
      </c>
      <c r="N85" s="40">
        <f t="shared" si="61"/>
        <v>7.5672642950059394</v>
      </c>
      <c r="O85" s="143">
        <f t="shared" si="62"/>
        <v>7.8771898536210614</v>
      </c>
      <c r="P85" s="52">
        <f t="shared" si="63"/>
        <v>4.0956090144711757E-2</v>
      </c>
    </row>
    <row r="86" spans="1:16" ht="20.100000000000001" customHeight="1" x14ac:dyDescent="0.25">
      <c r="A86" s="38" t="s">
        <v>214</v>
      </c>
      <c r="B86" s="19">
        <v>162.23000000000002</v>
      </c>
      <c r="C86" s="140">
        <v>141.64000000000001</v>
      </c>
      <c r="D86" s="247">
        <f t="shared" si="38"/>
        <v>1.1513591190083624E-3</v>
      </c>
      <c r="E86" s="215">
        <f t="shared" si="39"/>
        <v>1.0216966266482922E-3</v>
      </c>
      <c r="F86" s="52">
        <f t="shared" si="34"/>
        <v>-0.12691857239721385</v>
      </c>
      <c r="H86" s="19">
        <v>219.73499999999999</v>
      </c>
      <c r="I86" s="140">
        <v>365.54599999999999</v>
      </c>
      <c r="J86" s="214">
        <f t="shared" si="40"/>
        <v>1.9224388256579873E-3</v>
      </c>
      <c r="K86" s="215">
        <f t="shared" si="41"/>
        <v>3.3392409907584833E-3</v>
      </c>
      <c r="L86" s="52">
        <f t="shared" si="60"/>
        <v>0.6635765808815165</v>
      </c>
      <c r="N86" s="40">
        <f t="shared" si="61"/>
        <v>13.544658817727914</v>
      </c>
      <c r="O86" s="143">
        <f t="shared" si="62"/>
        <v>25.808105055069184</v>
      </c>
      <c r="P86" s="52">
        <f t="shared" si="63"/>
        <v>0.90540827955668179</v>
      </c>
    </row>
    <row r="87" spans="1:16" ht="20.100000000000001" customHeight="1" x14ac:dyDescent="0.25">
      <c r="A87" s="38" t="s">
        <v>170</v>
      </c>
      <c r="B87" s="19">
        <v>516.01</v>
      </c>
      <c r="C87" s="140">
        <v>538.66</v>
      </c>
      <c r="D87" s="247">
        <f t="shared" si="38"/>
        <v>3.6621637120107563E-3</v>
      </c>
      <c r="E87" s="215">
        <f t="shared" si="39"/>
        <v>3.8855344882121508E-3</v>
      </c>
      <c r="F87" s="52">
        <f t="shared" si="34"/>
        <v>4.3894498168640099E-2</v>
      </c>
      <c r="H87" s="19">
        <v>335.97800000000001</v>
      </c>
      <c r="I87" s="140">
        <v>313.43600000000004</v>
      </c>
      <c r="J87" s="214">
        <f t="shared" si="40"/>
        <v>2.9394368296671871E-3</v>
      </c>
      <c r="K87" s="215">
        <f t="shared" si="41"/>
        <v>2.8632192369205957E-3</v>
      </c>
      <c r="L87" s="52">
        <f t="shared" si="60"/>
        <v>-6.7093678752775401E-2</v>
      </c>
      <c r="N87" s="40">
        <f t="shared" si="61"/>
        <v>6.511075366756458</v>
      </c>
      <c r="O87" s="143">
        <f t="shared" si="62"/>
        <v>5.8188096387331534</v>
      </c>
      <c r="P87" s="52">
        <f t="shared" si="63"/>
        <v>-0.10632125862922734</v>
      </c>
    </row>
    <row r="88" spans="1:16" ht="20.100000000000001" customHeight="1" x14ac:dyDescent="0.25">
      <c r="A88" s="38" t="s">
        <v>235</v>
      </c>
      <c r="B88" s="19">
        <v>359.15</v>
      </c>
      <c r="C88" s="140">
        <v>329.18</v>
      </c>
      <c r="D88" s="247">
        <f t="shared" si="38"/>
        <v>2.5489159069953353E-3</v>
      </c>
      <c r="E88" s="215">
        <f t="shared" si="39"/>
        <v>2.3744852835363233E-3</v>
      </c>
      <c r="F88" s="52">
        <f t="shared" si="34"/>
        <v>-8.3447027704301749E-2</v>
      </c>
      <c r="H88" s="19">
        <v>397.75300000000004</v>
      </c>
      <c r="I88" s="140">
        <v>302.19599999999997</v>
      </c>
      <c r="J88" s="214">
        <f t="shared" si="40"/>
        <v>3.4798999259195921E-3</v>
      </c>
      <c r="K88" s="215">
        <f t="shared" si="41"/>
        <v>2.7605425047552172E-3</v>
      </c>
      <c r="L88" s="52">
        <f t="shared" si="60"/>
        <v>-0.24024205977076241</v>
      </c>
      <c r="N88" s="40">
        <f t="shared" si="61"/>
        <v>11.074843380203259</v>
      </c>
      <c r="O88" s="143">
        <f t="shared" si="62"/>
        <v>9.1802661158029029</v>
      </c>
      <c r="P88" s="52">
        <f t="shared" si="63"/>
        <v>-0.17107034378355102</v>
      </c>
    </row>
    <row r="89" spans="1:16" ht="20.100000000000001" customHeight="1" x14ac:dyDescent="0.25">
      <c r="A89" s="38" t="s">
        <v>197</v>
      </c>
      <c r="B89" s="19">
        <v>213.27</v>
      </c>
      <c r="C89" s="140">
        <v>186.82</v>
      </c>
      <c r="D89" s="247">
        <f t="shared" si="38"/>
        <v>1.5135940289152032E-3</v>
      </c>
      <c r="E89" s="215">
        <f t="shared" si="39"/>
        <v>1.3475950564136821E-3</v>
      </c>
      <c r="F89" s="52">
        <f t="shared" si="34"/>
        <v>-0.12402119379190704</v>
      </c>
      <c r="H89" s="19">
        <v>159.38499999999999</v>
      </c>
      <c r="I89" s="140">
        <v>257.34099999999995</v>
      </c>
      <c r="J89" s="214">
        <f t="shared" si="40"/>
        <v>1.3944429072632867E-3</v>
      </c>
      <c r="K89" s="215">
        <f t="shared" si="41"/>
        <v>2.3507947448550355E-3</v>
      </c>
      <c r="L89" s="52">
        <f t="shared" si="60"/>
        <v>0.61458732001129324</v>
      </c>
      <c r="N89" s="40">
        <f t="shared" si="61"/>
        <v>7.4733905378159138</v>
      </c>
      <c r="O89" s="143">
        <f t="shared" si="62"/>
        <v>13.774809977518466</v>
      </c>
      <c r="P89" s="52">
        <f t="shared" si="63"/>
        <v>0.84318080365490056</v>
      </c>
    </row>
    <row r="90" spans="1:16" ht="20.100000000000001" customHeight="1" x14ac:dyDescent="0.25">
      <c r="A90" s="38" t="s">
        <v>218</v>
      </c>
      <c r="B90" s="19">
        <v>542.96</v>
      </c>
      <c r="C90" s="140">
        <v>471.62999999999994</v>
      </c>
      <c r="D90" s="247">
        <f t="shared" si="38"/>
        <v>3.8534299898710499E-3</v>
      </c>
      <c r="E90" s="215">
        <f t="shared" si="39"/>
        <v>3.4020247107182573E-3</v>
      </c>
      <c r="F90" s="52">
        <f t="shared" si="34"/>
        <v>-0.13137247679387082</v>
      </c>
      <c r="H90" s="19">
        <v>288.274</v>
      </c>
      <c r="I90" s="140">
        <v>252.273</v>
      </c>
      <c r="J90" s="214">
        <f t="shared" si="40"/>
        <v>2.5220794594749615E-3</v>
      </c>
      <c r="K90" s="215">
        <f t="shared" si="41"/>
        <v>2.3044988659747744E-3</v>
      </c>
      <c r="L90" s="52">
        <f t="shared" si="60"/>
        <v>-0.12488465834587928</v>
      </c>
      <c r="N90" s="40">
        <f t="shared" si="61"/>
        <v>5.3093045528215699</v>
      </c>
      <c r="O90" s="143">
        <f t="shared" si="62"/>
        <v>5.3489599898225313</v>
      </c>
      <c r="P90" s="52">
        <f t="shared" si="63"/>
        <v>7.4690454477483268E-3</v>
      </c>
    </row>
    <row r="91" spans="1:16" ht="20.100000000000001" customHeight="1" x14ac:dyDescent="0.25">
      <c r="A91" s="38" t="s">
        <v>216</v>
      </c>
      <c r="B91" s="19">
        <v>317.22999999999996</v>
      </c>
      <c r="C91" s="140">
        <v>271.83999999999997</v>
      </c>
      <c r="D91" s="247">
        <f t="shared" si="38"/>
        <v>2.2514063571658924E-3</v>
      </c>
      <c r="E91" s="215">
        <f t="shared" si="39"/>
        <v>1.9608727124263746E-3</v>
      </c>
      <c r="F91" s="52">
        <f t="shared" si="34"/>
        <v>-0.14308230621315762</v>
      </c>
      <c r="H91" s="19">
        <v>325.59499999999997</v>
      </c>
      <c r="I91" s="140">
        <v>247.73399999999998</v>
      </c>
      <c r="J91" s="214">
        <f t="shared" si="40"/>
        <v>2.8485970347924198E-3</v>
      </c>
      <c r="K91" s="215">
        <f t="shared" si="41"/>
        <v>2.2630353706635064E-3</v>
      </c>
      <c r="L91" s="52">
        <f t="shared" si="60"/>
        <v>-0.23913450759378982</v>
      </c>
      <c r="N91" s="40">
        <f t="shared" ref="N91:N94" si="64">(H91/B91)*10</f>
        <v>10.263688806228918</v>
      </c>
      <c r="O91" s="143">
        <f t="shared" ref="O91:O94" si="65">(I91/C91)*10</f>
        <v>9.1132283696291942</v>
      </c>
      <c r="P91" s="52">
        <f t="shared" ref="P91:P94" si="66">(O91-N91)/N91</f>
        <v>-0.11209034668914772</v>
      </c>
    </row>
    <row r="92" spans="1:16" ht="20.100000000000001" customHeight="1" x14ac:dyDescent="0.25">
      <c r="A92" s="38" t="s">
        <v>236</v>
      </c>
      <c r="B92" s="19">
        <v>567.9</v>
      </c>
      <c r="C92" s="140">
        <v>519.46</v>
      </c>
      <c r="D92" s="247">
        <f t="shared" si="38"/>
        <v>4.030431139030074E-3</v>
      </c>
      <c r="E92" s="215">
        <f t="shared" si="39"/>
        <v>3.7470384755628485E-3</v>
      </c>
      <c r="F92" s="52">
        <f t="shared" si="34"/>
        <v>-8.529670716675461E-2</v>
      </c>
      <c r="H92" s="19">
        <v>240.077</v>
      </c>
      <c r="I92" s="140">
        <v>239.46100000000001</v>
      </c>
      <c r="J92" s="214">
        <f t="shared" si="40"/>
        <v>2.1004088831888075E-3</v>
      </c>
      <c r="K92" s="215">
        <f t="shared" si="41"/>
        <v>2.1874620072111781E-3</v>
      </c>
      <c r="L92" s="52">
        <f t="shared" si="60"/>
        <v>-2.5658434585569857E-3</v>
      </c>
      <c r="N92" s="40">
        <f t="shared" si="64"/>
        <v>4.2274520162000346</v>
      </c>
      <c r="O92" s="143">
        <f t="shared" si="65"/>
        <v>4.6098063373503253</v>
      </c>
      <c r="P92" s="52">
        <f t="shared" si="66"/>
        <v>9.0445573287424488E-2</v>
      </c>
    </row>
    <row r="93" spans="1:16" ht="20.100000000000001" customHeight="1" x14ac:dyDescent="0.25">
      <c r="A93" s="38" t="s">
        <v>204</v>
      </c>
      <c r="B93" s="19">
        <v>335.59999999999997</v>
      </c>
      <c r="C93" s="140">
        <v>252.15999999999997</v>
      </c>
      <c r="D93" s="247">
        <f t="shared" si="38"/>
        <v>2.3817796975849491E-3</v>
      </c>
      <c r="E93" s="215">
        <f t="shared" si="39"/>
        <v>1.8189142994608396E-3</v>
      </c>
      <c r="F93" s="52">
        <f t="shared" si="34"/>
        <v>-0.24862932061978549</v>
      </c>
      <c r="H93" s="19">
        <v>279.15299999999996</v>
      </c>
      <c r="I93" s="140">
        <v>201.68899999999999</v>
      </c>
      <c r="J93" s="214">
        <f t="shared" si="40"/>
        <v>2.4422807722889119E-3</v>
      </c>
      <c r="K93" s="215">
        <f t="shared" si="41"/>
        <v>1.8424170314682358E-3</v>
      </c>
      <c r="L93" s="52">
        <f t="shared" si="60"/>
        <v>-0.27749656998133632</v>
      </c>
      <c r="N93" s="40">
        <f t="shared" si="64"/>
        <v>8.318027413587604</v>
      </c>
      <c r="O93" s="143">
        <f t="shared" si="65"/>
        <v>7.9984533629441632</v>
      </c>
      <c r="P93" s="52">
        <f t="shared" si="66"/>
        <v>-3.8419451482140168E-2</v>
      </c>
    </row>
    <row r="94" spans="1:16" ht="20.100000000000001" customHeight="1" x14ac:dyDescent="0.25">
      <c r="A94" s="38" t="s">
        <v>237</v>
      </c>
      <c r="B94" s="19">
        <v>377.10999999999996</v>
      </c>
      <c r="C94" s="140">
        <v>187.48999999999998</v>
      </c>
      <c r="D94" s="247">
        <f t="shared" si="38"/>
        <v>2.6763794450424916E-3</v>
      </c>
      <c r="E94" s="215">
        <f t="shared" si="39"/>
        <v>1.3524279901884232E-3</v>
      </c>
      <c r="F94" s="52">
        <f t="shared" si="34"/>
        <v>-0.50282410967622182</v>
      </c>
      <c r="H94" s="19">
        <v>374.44399999999996</v>
      </c>
      <c r="I94" s="140">
        <v>195.71899999999999</v>
      </c>
      <c r="J94" s="214">
        <f t="shared" si="40"/>
        <v>3.2759718917545195E-3</v>
      </c>
      <c r="K94" s="215">
        <f t="shared" ref="K94" si="67">I94/$I$96</f>
        <v>1.7878814361811089E-3</v>
      </c>
      <c r="L94" s="52">
        <f t="shared" si="60"/>
        <v>-0.47730768819903641</v>
      </c>
      <c r="N94" s="40">
        <f t="shared" si="64"/>
        <v>9.9293044469783354</v>
      </c>
      <c r="O94" s="143">
        <f t="shared" si="65"/>
        <v>10.438903408181769</v>
      </c>
      <c r="P94" s="52">
        <f t="shared" si="66"/>
        <v>5.132272496272524E-2</v>
      </c>
    </row>
    <row r="95" spans="1:16" ht="20.100000000000001" customHeight="1" thickBot="1" x14ac:dyDescent="0.3">
      <c r="A95" s="8" t="s">
        <v>17</v>
      </c>
      <c r="B95" s="19">
        <f>B96-SUM(B68:B94)</f>
        <v>3569.9700000000012</v>
      </c>
      <c r="C95" s="142">
        <f>C96-SUM(C68:C94)</f>
        <v>2987.0999999999476</v>
      </c>
      <c r="D95" s="247">
        <f t="shared" si="38"/>
        <v>2.5336358960033806E-2</v>
      </c>
      <c r="E95" s="215">
        <f t="shared" si="39"/>
        <v>2.1546949967954393E-2</v>
      </c>
      <c r="F95" s="52">
        <f>(C95-B95)/B95</f>
        <v>-0.16327027958219631</v>
      </c>
      <c r="H95" s="19">
        <f>H96-SUM(H68:H94)</f>
        <v>2430.6100000000151</v>
      </c>
      <c r="I95" s="142">
        <f>I96-SUM(I68:I94)</f>
        <v>2228.7819999999483</v>
      </c>
      <c r="J95" s="214">
        <f t="shared" si="40"/>
        <v>2.1265155910676906E-2</v>
      </c>
      <c r="K95" s="215">
        <f t="shared" si="41"/>
        <v>2.0359791144929782E-2</v>
      </c>
      <c r="L95" s="52">
        <f>(I95-H95)/H95</f>
        <v>-8.3035945709128811E-2</v>
      </c>
      <c r="N95" s="40">
        <f t="shared" si="36"/>
        <v>6.8084885867388643</v>
      </c>
      <c r="O95" s="143">
        <f t="shared" si="37"/>
        <v>7.4613571691606833</v>
      </c>
      <c r="P95" s="52">
        <f>(O95-N95)/N95</f>
        <v>9.5890383615158642E-2</v>
      </c>
    </row>
    <row r="96" spans="1:16" ht="26.25" customHeight="1" thickBot="1" x14ac:dyDescent="0.3">
      <c r="A96" s="12" t="s">
        <v>18</v>
      </c>
      <c r="B96" s="17">
        <v>140903.03999999998</v>
      </c>
      <c r="C96" s="145">
        <v>138632.14999999997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-1.6116685630061738E-2</v>
      </c>
      <c r="G96" s="1"/>
      <c r="H96" s="17">
        <v>114300.126</v>
      </c>
      <c r="I96" s="145">
        <v>109469.78699999995</v>
      </c>
      <c r="J96" s="255">
        <f t="shared" si="40"/>
        <v>1</v>
      </c>
      <c r="K96" s="244">
        <f t="shared" si="41"/>
        <v>1</v>
      </c>
      <c r="L96" s="57">
        <f>(I96-H96)/H96</f>
        <v>-4.2260137141056614E-2</v>
      </c>
      <c r="M96" s="1"/>
      <c r="N96" s="37">
        <f t="shared" si="36"/>
        <v>8.1119701888617897</v>
      </c>
      <c r="O96" s="150">
        <f t="shared" si="37"/>
        <v>7.8964213568064823</v>
      </c>
      <c r="P96" s="57">
        <f>(O96-N96)/N96</f>
        <v>-2.6571699234209288E-2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2" t="s">
        <v>16</v>
      </c>
      <c r="B3" s="325"/>
      <c r="C3" s="325"/>
      <c r="D3" s="347" t="s">
        <v>1</v>
      </c>
      <c r="E3" s="345"/>
      <c r="F3" s="347" t="s">
        <v>104</v>
      </c>
      <c r="G3" s="345"/>
      <c r="H3" s="130" t="s">
        <v>0</v>
      </c>
      <c r="J3" s="349" t="s">
        <v>19</v>
      </c>
      <c r="K3" s="345"/>
      <c r="L3" s="343" t="s">
        <v>104</v>
      </c>
      <c r="M3" s="344"/>
      <c r="N3" s="130" t="s">
        <v>0</v>
      </c>
      <c r="P3" s="355" t="s">
        <v>22</v>
      </c>
      <c r="Q3" s="345"/>
      <c r="R3" s="130" t="s">
        <v>0</v>
      </c>
    </row>
    <row r="4" spans="1:18" x14ac:dyDescent="0.25">
      <c r="A4" s="346"/>
      <c r="B4" s="326"/>
      <c r="C4" s="326"/>
      <c r="D4" s="350" t="s">
        <v>159</v>
      </c>
      <c r="E4" s="352"/>
      <c r="F4" s="350" t="str">
        <f>D4</f>
        <v>jan-nov</v>
      </c>
      <c r="G4" s="352"/>
      <c r="H4" s="131" t="s">
        <v>151</v>
      </c>
      <c r="J4" s="353" t="str">
        <f>D4</f>
        <v>jan-nov</v>
      </c>
      <c r="K4" s="352"/>
      <c r="L4" s="354" t="str">
        <f>D4</f>
        <v>jan-nov</v>
      </c>
      <c r="M4" s="342"/>
      <c r="N4" s="131" t="str">
        <f>H4</f>
        <v>2023/2022</v>
      </c>
      <c r="P4" s="353" t="str">
        <f>D4</f>
        <v>jan-nov</v>
      </c>
      <c r="Q4" s="351"/>
      <c r="R4" s="131" t="str">
        <f>N4</f>
        <v>2023/2022</v>
      </c>
    </row>
    <row r="5" spans="1:18" ht="19.5" customHeight="1" thickBot="1" x14ac:dyDescent="0.3">
      <c r="A5" s="333"/>
      <c r="B5" s="356"/>
      <c r="C5" s="356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13347.350000000011</v>
      </c>
      <c r="E6" s="147">
        <v>10075.080000000007</v>
      </c>
      <c r="F6" s="247">
        <f>D6/D8</f>
        <v>0.59850527820550914</v>
      </c>
      <c r="G6" s="246">
        <f>E6/E8</f>
        <v>0.53391117166472457</v>
      </c>
      <c r="H6" s="165">
        <f>(E6-D6)/D6</f>
        <v>-0.24516252289780377</v>
      </c>
      <c r="I6" s="1"/>
      <c r="J6" s="19">
        <v>6801.1150000000007</v>
      </c>
      <c r="K6" s="147">
        <v>5460.1189999999988</v>
      </c>
      <c r="L6" s="247">
        <f>J6/J8</f>
        <v>0.4294190042067324</v>
      </c>
      <c r="M6" s="246">
        <f>K6/K8</f>
        <v>0.37806625127369531</v>
      </c>
      <c r="N6" s="165">
        <f>(K6-J6)/J6</f>
        <v>-0.19717296355082981</v>
      </c>
      <c r="P6" s="27">
        <f t="shared" ref="P6:Q8" si="0">(J6/D6)*10</f>
        <v>5.0954796270420672</v>
      </c>
      <c r="Q6" s="152">
        <f t="shared" si="0"/>
        <v>5.4194299201594376</v>
      </c>
      <c r="R6" s="165">
        <f>(Q6-P6)/P6</f>
        <v>6.3576015768592897E-2</v>
      </c>
    </row>
    <row r="7" spans="1:18" ht="24" customHeight="1" thickBot="1" x14ac:dyDescent="0.3">
      <c r="A7" s="161" t="s">
        <v>21</v>
      </c>
      <c r="B7" s="1"/>
      <c r="C7" s="1"/>
      <c r="D7" s="117">
        <v>8953.7899999999972</v>
      </c>
      <c r="E7" s="140">
        <v>8795.2500000000018</v>
      </c>
      <c r="F7" s="247">
        <f>D7/D8</f>
        <v>0.40149472179449097</v>
      </c>
      <c r="G7" s="215">
        <f>E7/E8</f>
        <v>0.46608882833527543</v>
      </c>
      <c r="H7" s="55">
        <f t="shared" ref="H7:H8" si="1">(E7-D7)/D7</f>
        <v>-1.7706468434036924E-2</v>
      </c>
      <c r="J7" s="19">
        <v>9036.8309999999983</v>
      </c>
      <c r="K7" s="140">
        <v>8982.109000000004</v>
      </c>
      <c r="L7" s="247">
        <f>J7/J8</f>
        <v>0.57058099579326749</v>
      </c>
      <c r="M7" s="215">
        <f>K7/K8</f>
        <v>0.62193374872630469</v>
      </c>
      <c r="N7" s="102">
        <f t="shared" ref="N7:N8" si="2">(K7-J7)/J7</f>
        <v>-6.0554413377869199E-3</v>
      </c>
      <c r="P7" s="27">
        <f t="shared" si="0"/>
        <v>10.092743966521439</v>
      </c>
      <c r="Q7" s="152">
        <f t="shared" si="0"/>
        <v>10.21245444984509</v>
      </c>
      <c r="R7" s="102">
        <f t="shared" ref="R7:R8" si="3">(Q7-P7)/P7</f>
        <v>1.1861044302792337E-2</v>
      </c>
    </row>
    <row r="8" spans="1:18" ht="26.25" customHeight="1" thickBot="1" x14ac:dyDescent="0.3">
      <c r="A8" s="12" t="s">
        <v>12</v>
      </c>
      <c r="B8" s="162"/>
      <c r="C8" s="162"/>
      <c r="D8" s="163">
        <v>22301.140000000007</v>
      </c>
      <c r="E8" s="145">
        <v>18870.330000000009</v>
      </c>
      <c r="F8" s="243">
        <f>SUM(F6:F7)</f>
        <v>1</v>
      </c>
      <c r="G8" s="244">
        <f>SUM(G6:G7)</f>
        <v>1</v>
      </c>
      <c r="H8" s="164">
        <f t="shared" si="1"/>
        <v>-0.15384011759040106</v>
      </c>
      <c r="I8" s="1"/>
      <c r="J8" s="17">
        <v>15837.946</v>
      </c>
      <c r="K8" s="145">
        <v>14442.228000000003</v>
      </c>
      <c r="L8" s="243">
        <f>SUM(L6:L7)</f>
        <v>0.99999999999999989</v>
      </c>
      <c r="M8" s="244">
        <f>SUM(M6:M7)</f>
        <v>1</v>
      </c>
      <c r="N8" s="164">
        <f t="shared" si="2"/>
        <v>-8.8124937412969909E-2</v>
      </c>
      <c r="O8" s="1"/>
      <c r="P8" s="29">
        <f t="shared" si="0"/>
        <v>7.1018548827548695</v>
      </c>
      <c r="Q8" s="146">
        <f t="shared" si="0"/>
        <v>7.6534051073828575</v>
      </c>
      <c r="R8" s="164">
        <f t="shared" si="3"/>
        <v>7.7662840727327986E-2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topLeftCell="A75" workbookViewId="0">
      <selection activeCell="F78" sqref="F78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9" t="s">
        <v>3</v>
      </c>
      <c r="B4" s="347" t="s">
        <v>1</v>
      </c>
      <c r="C4" s="345"/>
      <c r="D4" s="347" t="s">
        <v>104</v>
      </c>
      <c r="E4" s="345"/>
      <c r="F4" s="130" t="s">
        <v>0</v>
      </c>
      <c r="H4" s="357" t="s">
        <v>19</v>
      </c>
      <c r="I4" s="358"/>
      <c r="J4" s="347" t="s">
        <v>104</v>
      </c>
      <c r="K4" s="348"/>
      <c r="L4" s="130" t="s">
        <v>0</v>
      </c>
      <c r="N4" s="355" t="s">
        <v>22</v>
      </c>
      <c r="O4" s="345"/>
      <c r="P4" s="130" t="s">
        <v>0</v>
      </c>
    </row>
    <row r="5" spans="1:16" x14ac:dyDescent="0.25">
      <c r="A5" s="360"/>
      <c r="B5" s="350" t="s">
        <v>159</v>
      </c>
      <c r="C5" s="352"/>
      <c r="D5" s="350" t="str">
        <f>B5</f>
        <v>jan-nov</v>
      </c>
      <c r="E5" s="352"/>
      <c r="F5" s="131" t="s">
        <v>151</v>
      </c>
      <c r="H5" s="353" t="str">
        <f>B5</f>
        <v>jan-nov</v>
      </c>
      <c r="I5" s="352"/>
      <c r="J5" s="350" t="str">
        <f>B5</f>
        <v>jan-nov</v>
      </c>
      <c r="K5" s="351"/>
      <c r="L5" s="131" t="str">
        <f>F5</f>
        <v>2023/2022</v>
      </c>
      <c r="N5" s="353" t="str">
        <f>B5</f>
        <v>jan-nov</v>
      </c>
      <c r="O5" s="351"/>
      <c r="P5" s="131" t="str">
        <f>L5</f>
        <v>2023/2022</v>
      </c>
    </row>
    <row r="6" spans="1:16" ht="19.5" customHeight="1" thickBot="1" x14ac:dyDescent="0.3">
      <c r="A6" s="361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164</v>
      </c>
      <c r="B7" s="39">
        <v>2058.7000000000003</v>
      </c>
      <c r="C7" s="147">
        <v>1937.2299999999998</v>
      </c>
      <c r="D7" s="247">
        <f>B7/$B$33</f>
        <v>9.2313666476242964E-2</v>
      </c>
      <c r="E7" s="246">
        <f t="shared" ref="E7:E32" si="0">C7/$C$33</f>
        <v>0.10266010186361345</v>
      </c>
      <c r="F7" s="52">
        <f>(C7-B7)/B7</f>
        <v>-5.9003254480983369E-2</v>
      </c>
      <c r="H7" s="39">
        <v>3474.9049999999997</v>
      </c>
      <c r="I7" s="147">
        <v>3095.3709999999992</v>
      </c>
      <c r="J7" s="247">
        <f>H7/$H$33</f>
        <v>0.21940376611967233</v>
      </c>
      <c r="K7" s="246">
        <f>I7/$I$33</f>
        <v>0.21432780316167277</v>
      </c>
      <c r="L7" s="52">
        <f>(I7-H7)/H7</f>
        <v>-0.109221403175051</v>
      </c>
      <c r="N7" s="27">
        <f t="shared" ref="N7:N33" si="1">(H7/B7)*10</f>
        <v>16.879122747364839</v>
      </c>
      <c r="O7" s="151">
        <f t="shared" ref="O7:O14" si="2">(I7/C7)*10</f>
        <v>15.978335045399872</v>
      </c>
      <c r="P7" s="61">
        <f>(O7-N7)/N7</f>
        <v>-5.3366973831954496E-2</v>
      </c>
    </row>
    <row r="8" spans="1:16" ht="20.100000000000001" customHeight="1" x14ac:dyDescent="0.25">
      <c r="A8" s="8" t="s">
        <v>165</v>
      </c>
      <c r="B8" s="19">
        <v>1588.5499999999997</v>
      </c>
      <c r="C8" s="140">
        <v>2133.44</v>
      </c>
      <c r="D8" s="247">
        <f t="shared" ref="D8:D32" si="3">B8/$B$33</f>
        <v>7.1231784563479728E-2</v>
      </c>
      <c r="E8" s="215">
        <f t="shared" si="0"/>
        <v>0.11305790624753256</v>
      </c>
      <c r="F8" s="52">
        <f t="shared" ref="F8:F31" si="4">(C8-B8)/B8</f>
        <v>0.34301092190991811</v>
      </c>
      <c r="H8" s="19">
        <v>1440.8219999999999</v>
      </c>
      <c r="I8" s="140">
        <v>1997.7870000000003</v>
      </c>
      <c r="J8" s="247">
        <f t="shared" ref="J8:J32" si="5">H8/$H$33</f>
        <v>9.097278144527074E-2</v>
      </c>
      <c r="K8" s="215">
        <f t="shared" ref="K8:K32" si="6">I8/$I$33</f>
        <v>0.13832955690770152</v>
      </c>
      <c r="L8" s="52">
        <f t="shared" ref="L8:L33" si="7">(I8-H8)/H8</f>
        <v>0.38656058833082813</v>
      </c>
      <c r="N8" s="27">
        <f t="shared" si="1"/>
        <v>9.0700450095999514</v>
      </c>
      <c r="O8" s="152">
        <f t="shared" si="2"/>
        <v>9.3641583545822709</v>
      </c>
      <c r="P8" s="52">
        <f t="shared" ref="P8:P70" si="8">(O8-N8)/N8</f>
        <v>3.2426889245976497E-2</v>
      </c>
    </row>
    <row r="9" spans="1:16" ht="20.100000000000001" customHeight="1" x14ac:dyDescent="0.25">
      <c r="A9" s="8" t="s">
        <v>163</v>
      </c>
      <c r="B9" s="19">
        <v>6067.0099999999993</v>
      </c>
      <c r="C9" s="140">
        <v>4147.91</v>
      </c>
      <c r="D9" s="247">
        <f t="shared" si="3"/>
        <v>0.27204932124546105</v>
      </c>
      <c r="E9" s="215">
        <f t="shared" si="0"/>
        <v>0.21981120626931283</v>
      </c>
      <c r="F9" s="52">
        <f t="shared" si="4"/>
        <v>-0.31631726336366672</v>
      </c>
      <c r="H9" s="19">
        <v>2474.953</v>
      </c>
      <c r="I9" s="140">
        <v>1574.8500000000001</v>
      </c>
      <c r="J9" s="247">
        <f t="shared" si="5"/>
        <v>0.15626729627692884</v>
      </c>
      <c r="K9" s="215">
        <f t="shared" si="6"/>
        <v>0.1090448094296808</v>
      </c>
      <c r="L9" s="52">
        <f t="shared" si="7"/>
        <v>-0.36368488613723166</v>
      </c>
      <c r="N9" s="27">
        <f t="shared" si="1"/>
        <v>4.0793619921509938</v>
      </c>
      <c r="O9" s="152">
        <f t="shared" si="2"/>
        <v>3.7967313659168118</v>
      </c>
      <c r="P9" s="52">
        <f t="shared" si="8"/>
        <v>-6.9283046412155894E-2</v>
      </c>
    </row>
    <row r="10" spans="1:16" ht="20.100000000000001" customHeight="1" x14ac:dyDescent="0.25">
      <c r="A10" s="8" t="s">
        <v>184</v>
      </c>
      <c r="B10" s="19">
        <v>2047.76</v>
      </c>
      <c r="C10" s="140">
        <v>1530.87</v>
      </c>
      <c r="D10" s="247">
        <f t="shared" si="3"/>
        <v>9.182310859444856E-2</v>
      </c>
      <c r="E10" s="215">
        <f t="shared" si="0"/>
        <v>8.112576727593003E-2</v>
      </c>
      <c r="F10" s="52">
        <f t="shared" si="4"/>
        <v>-0.25241727546196824</v>
      </c>
      <c r="H10" s="19">
        <v>1252.3379999999997</v>
      </c>
      <c r="I10" s="140">
        <v>1052.6670000000001</v>
      </c>
      <c r="J10" s="247">
        <f t="shared" si="5"/>
        <v>7.9071995825721331E-2</v>
      </c>
      <c r="K10" s="215">
        <f t="shared" si="6"/>
        <v>7.288813055714119E-2</v>
      </c>
      <c r="L10" s="52">
        <f t="shared" si="7"/>
        <v>-0.15943858606861697</v>
      </c>
      <c r="N10" s="27">
        <f t="shared" si="1"/>
        <v>6.1156483181622834</v>
      </c>
      <c r="O10" s="152">
        <f t="shared" si="2"/>
        <v>6.8762664367320561</v>
      </c>
      <c r="P10" s="52">
        <f t="shared" si="8"/>
        <v>0.12437244246221371</v>
      </c>
    </row>
    <row r="11" spans="1:16" ht="20.100000000000001" customHeight="1" x14ac:dyDescent="0.25">
      <c r="A11" s="8" t="s">
        <v>169</v>
      </c>
      <c r="B11" s="19">
        <v>2881.52</v>
      </c>
      <c r="C11" s="140">
        <v>2023.6999999999998</v>
      </c>
      <c r="D11" s="247">
        <f t="shared" si="3"/>
        <v>0.1292095381671072</v>
      </c>
      <c r="E11" s="215">
        <f t="shared" si="0"/>
        <v>0.10724242766289729</v>
      </c>
      <c r="F11" s="52">
        <f t="shared" si="4"/>
        <v>-0.29769704877981074</v>
      </c>
      <c r="H11" s="19">
        <v>1289.5309999999999</v>
      </c>
      <c r="I11" s="140">
        <v>970.10700000000008</v>
      </c>
      <c r="J11" s="247">
        <f t="shared" si="5"/>
        <v>8.1420343269259787E-2</v>
      </c>
      <c r="K11" s="215">
        <f t="shared" si="6"/>
        <v>6.7171561063846932E-2</v>
      </c>
      <c r="L11" s="52">
        <f t="shared" si="7"/>
        <v>-0.24770556116913814</v>
      </c>
      <c r="N11" s="27">
        <f t="shared" si="1"/>
        <v>4.4751762958438599</v>
      </c>
      <c r="O11" s="152">
        <f t="shared" si="2"/>
        <v>4.7937293077037122</v>
      </c>
      <c r="P11" s="52">
        <f t="shared" si="8"/>
        <v>7.118222630820055E-2</v>
      </c>
    </row>
    <row r="12" spans="1:16" ht="20.100000000000001" customHeight="1" x14ac:dyDescent="0.25">
      <c r="A12" s="8" t="s">
        <v>171</v>
      </c>
      <c r="B12" s="19">
        <v>1068.76</v>
      </c>
      <c r="C12" s="140">
        <v>1135.5399999999997</v>
      </c>
      <c r="D12" s="247">
        <f t="shared" si="3"/>
        <v>4.7924007472263767E-2</v>
      </c>
      <c r="E12" s="215">
        <f t="shared" si="0"/>
        <v>6.0175948168368028E-2</v>
      </c>
      <c r="F12" s="52">
        <f t="shared" si="4"/>
        <v>6.2483625884202018E-2</v>
      </c>
      <c r="H12" s="19">
        <v>733.23199999999986</v>
      </c>
      <c r="I12" s="140">
        <v>832.75000000000011</v>
      </c>
      <c r="J12" s="247">
        <f t="shared" si="5"/>
        <v>4.6295902259042926E-2</v>
      </c>
      <c r="K12" s="215">
        <f t="shared" si="6"/>
        <v>5.7660770900445558E-2</v>
      </c>
      <c r="L12" s="52">
        <f t="shared" si="7"/>
        <v>0.13572511837999471</v>
      </c>
      <c r="N12" s="27">
        <f t="shared" si="1"/>
        <v>6.8605860997791819</v>
      </c>
      <c r="O12" s="152">
        <f t="shared" si="2"/>
        <v>7.3335153319125732</v>
      </c>
      <c r="P12" s="52">
        <f t="shared" si="8"/>
        <v>6.893423174859846E-2</v>
      </c>
    </row>
    <row r="13" spans="1:16" ht="20.100000000000001" customHeight="1" x14ac:dyDescent="0.25">
      <c r="A13" s="8" t="s">
        <v>178</v>
      </c>
      <c r="B13" s="19">
        <v>203.25</v>
      </c>
      <c r="C13" s="140">
        <v>246.39000000000001</v>
      </c>
      <c r="D13" s="247">
        <f t="shared" si="3"/>
        <v>9.1138838642329523E-3</v>
      </c>
      <c r="E13" s="215">
        <f t="shared" si="0"/>
        <v>1.3057005362386357E-2</v>
      </c>
      <c r="F13" s="52">
        <f t="shared" si="4"/>
        <v>0.21225092250922517</v>
      </c>
      <c r="H13" s="19">
        <v>461.83699999999999</v>
      </c>
      <c r="I13" s="140">
        <v>594.09300000000007</v>
      </c>
      <c r="J13" s="247">
        <f t="shared" si="5"/>
        <v>2.9160157510323623E-2</v>
      </c>
      <c r="K13" s="215">
        <f t="shared" si="6"/>
        <v>4.1135827519133479E-2</v>
      </c>
      <c r="L13" s="52">
        <f t="shared" si="7"/>
        <v>0.28636943337151438</v>
      </c>
      <c r="N13" s="27">
        <f t="shared" si="1"/>
        <v>22.722607626076261</v>
      </c>
      <c r="O13" s="152">
        <f t="shared" si="2"/>
        <v>24.11189577499087</v>
      </c>
      <c r="P13" s="52">
        <f t="shared" si="8"/>
        <v>6.1141228673080396E-2</v>
      </c>
    </row>
    <row r="14" spans="1:16" ht="20.100000000000001" customHeight="1" x14ac:dyDescent="0.25">
      <c r="A14" s="8" t="s">
        <v>174</v>
      </c>
      <c r="B14" s="19">
        <v>905.51</v>
      </c>
      <c r="C14" s="140">
        <v>675.26</v>
      </c>
      <c r="D14" s="247">
        <f t="shared" si="3"/>
        <v>4.0603753888814667E-2</v>
      </c>
      <c r="E14" s="215">
        <f t="shared" si="0"/>
        <v>3.5784217870063764E-2</v>
      </c>
      <c r="F14" s="52">
        <f t="shared" si="4"/>
        <v>-0.25427659550971277</v>
      </c>
      <c r="H14" s="19">
        <v>594.21199999999999</v>
      </c>
      <c r="I14" s="140">
        <v>423.94</v>
      </c>
      <c r="J14" s="247">
        <f t="shared" si="5"/>
        <v>3.7518248894143215E-2</v>
      </c>
      <c r="K14" s="215">
        <f t="shared" si="6"/>
        <v>2.9354196596259246E-2</v>
      </c>
      <c r="L14" s="52">
        <f t="shared" si="7"/>
        <v>-0.28655092795164017</v>
      </c>
      <c r="N14" s="27">
        <f t="shared" si="1"/>
        <v>6.5621804287086842</v>
      </c>
      <c r="O14" s="152">
        <f t="shared" si="2"/>
        <v>6.2781743328495683</v>
      </c>
      <c r="P14" s="52">
        <f t="shared" si="8"/>
        <v>-4.327922691924567E-2</v>
      </c>
    </row>
    <row r="15" spans="1:16" ht="20.100000000000001" customHeight="1" x14ac:dyDescent="0.25">
      <c r="A15" s="8" t="s">
        <v>173</v>
      </c>
      <c r="B15" s="19">
        <v>883.15999999999985</v>
      </c>
      <c r="C15" s="140">
        <v>790.20999999999992</v>
      </c>
      <c r="D15" s="247">
        <f t="shared" si="3"/>
        <v>3.9601562969426685E-2</v>
      </c>
      <c r="E15" s="215">
        <f t="shared" si="0"/>
        <v>4.1875791255372871E-2</v>
      </c>
      <c r="F15" s="52">
        <f t="shared" si="4"/>
        <v>-0.10524706734906467</v>
      </c>
      <c r="H15" s="19">
        <v>617.58900000000006</v>
      </c>
      <c r="I15" s="140">
        <v>365.476</v>
      </c>
      <c r="J15" s="247">
        <f t="shared" si="5"/>
        <v>3.899426099823803E-2</v>
      </c>
      <c r="K15" s="215">
        <f t="shared" si="6"/>
        <v>2.530606773414739E-2</v>
      </c>
      <c r="L15" s="52">
        <f t="shared" si="7"/>
        <v>-0.4082213251855199</v>
      </c>
      <c r="N15" s="27">
        <f t="shared" ref="N15:N16" si="9">(H15/B15)*10</f>
        <v>6.992945785588117</v>
      </c>
      <c r="O15" s="152">
        <f t="shared" ref="O15:O16" si="10">(I15/C15)*10</f>
        <v>4.6250490375976012</v>
      </c>
      <c r="P15" s="52">
        <f t="shared" ref="P15:P16" si="11">(O15-N15)/N15</f>
        <v>-0.3386121987203955</v>
      </c>
    </row>
    <row r="16" spans="1:16" ht="20.100000000000001" customHeight="1" x14ac:dyDescent="0.25">
      <c r="A16" s="8" t="s">
        <v>198</v>
      </c>
      <c r="B16" s="19">
        <v>25.8</v>
      </c>
      <c r="C16" s="140">
        <v>566.15</v>
      </c>
      <c r="D16" s="247">
        <f t="shared" si="3"/>
        <v>1.1568915311055852E-3</v>
      </c>
      <c r="E16" s="215">
        <f t="shared" si="0"/>
        <v>3.0002125029080055E-2</v>
      </c>
      <c r="F16" s="52">
        <f t="shared" si="4"/>
        <v>20.943798449612402</v>
      </c>
      <c r="H16" s="19">
        <v>18.082999999999998</v>
      </c>
      <c r="I16" s="140">
        <v>325.74399999999997</v>
      </c>
      <c r="J16" s="247">
        <f t="shared" si="5"/>
        <v>1.1417515882425663E-3</v>
      </c>
      <c r="K16" s="215">
        <f t="shared" si="6"/>
        <v>2.2554968665499529E-2</v>
      </c>
      <c r="L16" s="52">
        <f t="shared" si="7"/>
        <v>17.013825139633909</v>
      </c>
      <c r="N16" s="27">
        <f t="shared" si="9"/>
        <v>7.0089147286821696</v>
      </c>
      <c r="O16" s="152">
        <f t="shared" si="10"/>
        <v>5.7536695222114274</v>
      </c>
      <c r="P16" s="52">
        <f t="shared" si="11"/>
        <v>-0.17909266342390728</v>
      </c>
    </row>
    <row r="17" spans="1:16" ht="20.100000000000001" customHeight="1" x14ac:dyDescent="0.25">
      <c r="A17" s="8" t="s">
        <v>167</v>
      </c>
      <c r="B17" s="19">
        <v>728.07</v>
      </c>
      <c r="C17" s="140">
        <v>502.42</v>
      </c>
      <c r="D17" s="247">
        <f t="shared" si="3"/>
        <v>3.2647209963257498E-2</v>
      </c>
      <c r="E17" s="215">
        <f t="shared" si="0"/>
        <v>2.6624865595885193E-2</v>
      </c>
      <c r="F17" s="52">
        <f t="shared" si="4"/>
        <v>-0.30992899034433508</v>
      </c>
      <c r="H17" s="19">
        <v>385.79700000000003</v>
      </c>
      <c r="I17" s="140">
        <v>316.33299999999997</v>
      </c>
      <c r="J17" s="247">
        <f t="shared" si="5"/>
        <v>2.4359029889355604E-2</v>
      </c>
      <c r="K17" s="215">
        <f t="shared" si="6"/>
        <v>2.1903337906034992E-2</v>
      </c>
      <c r="L17" s="52">
        <f t="shared" si="7"/>
        <v>-0.18005324043473653</v>
      </c>
      <c r="N17" s="27">
        <f t="shared" ref="N17:N20" si="12">(H17/B17)*10</f>
        <v>5.2988998310601998</v>
      </c>
      <c r="O17" s="152">
        <f t="shared" ref="O17:O20" si="13">(I17/C17)*10</f>
        <v>6.2961864575454793</v>
      </c>
      <c r="P17" s="52">
        <f t="shared" ref="P17:P20" si="14">(O17-N17)/N17</f>
        <v>0.18820635571171823</v>
      </c>
    </row>
    <row r="18" spans="1:16" ht="20.100000000000001" customHeight="1" x14ac:dyDescent="0.25">
      <c r="A18" s="8" t="s">
        <v>177</v>
      </c>
      <c r="B18" s="19">
        <v>170.39000000000001</v>
      </c>
      <c r="C18" s="140">
        <v>183.79000000000005</v>
      </c>
      <c r="D18" s="247">
        <f t="shared" si="3"/>
        <v>7.6404165885690179E-3</v>
      </c>
      <c r="E18" s="215">
        <f t="shared" si="0"/>
        <v>9.739628294788704E-3</v>
      </c>
      <c r="F18" s="52">
        <f>(C18-B18)/B18</f>
        <v>7.8643112858736028E-2</v>
      </c>
      <c r="H18" s="19">
        <v>219.31100000000001</v>
      </c>
      <c r="I18" s="140">
        <v>291.62100000000004</v>
      </c>
      <c r="J18" s="247">
        <f t="shared" si="5"/>
        <v>1.3847187002658048E-2</v>
      </c>
      <c r="K18" s="215">
        <f t="shared" si="6"/>
        <v>2.019224457611388E-2</v>
      </c>
      <c r="L18" s="52">
        <f t="shared" si="7"/>
        <v>0.32971442380911137</v>
      </c>
      <c r="N18" s="27">
        <f t="shared" si="12"/>
        <v>12.871119197135981</v>
      </c>
      <c r="O18" s="152">
        <f t="shared" si="13"/>
        <v>15.867076554763585</v>
      </c>
      <c r="P18" s="52">
        <f t="shared" si="14"/>
        <v>0.23276587775632213</v>
      </c>
    </row>
    <row r="19" spans="1:16" ht="20.100000000000001" customHeight="1" x14ac:dyDescent="0.25">
      <c r="A19" s="8" t="s">
        <v>175</v>
      </c>
      <c r="B19" s="19">
        <v>442.09000000000003</v>
      </c>
      <c r="C19" s="140">
        <v>306.52999999999992</v>
      </c>
      <c r="D19" s="247">
        <f t="shared" si="3"/>
        <v>1.9823650270793341E-2</v>
      </c>
      <c r="E19" s="215">
        <f t="shared" si="0"/>
        <v>1.6244019050011316E-2</v>
      </c>
      <c r="F19" s="52">
        <f t="shared" ref="F19:F20" si="15">(C19-B19)/B19</f>
        <v>-0.30663439571128076</v>
      </c>
      <c r="H19" s="19">
        <v>405.01399999999995</v>
      </c>
      <c r="I19" s="140">
        <v>266.02899999999994</v>
      </c>
      <c r="J19" s="247">
        <f t="shared" si="5"/>
        <v>2.5572381671209132E-2</v>
      </c>
      <c r="K19" s="215">
        <f t="shared" si="6"/>
        <v>1.8420218819423146E-2</v>
      </c>
      <c r="L19" s="52">
        <f t="shared" ref="L19" si="16">(I19-H19)/H19</f>
        <v>-0.3431609771514072</v>
      </c>
      <c r="N19" s="27">
        <f t="shared" ref="N19" si="17">(H19/B19)*10</f>
        <v>9.1613472369879432</v>
      </c>
      <c r="O19" s="152">
        <f t="shared" ref="O19" si="18">(I19/C19)*10</f>
        <v>8.6787263889341997</v>
      </c>
      <c r="P19" s="52">
        <f t="shared" ref="P19" si="19">(O19-N19)/N19</f>
        <v>-5.2680117407319121E-2</v>
      </c>
    </row>
    <row r="20" spans="1:16" ht="20.100000000000001" customHeight="1" x14ac:dyDescent="0.25">
      <c r="A20" s="8" t="s">
        <v>172</v>
      </c>
      <c r="B20" s="19">
        <v>190.71999999999997</v>
      </c>
      <c r="C20" s="140">
        <v>326.95000000000005</v>
      </c>
      <c r="D20" s="247">
        <f t="shared" si="3"/>
        <v>8.5520291787774087E-3</v>
      </c>
      <c r="E20" s="215">
        <f t="shared" si="0"/>
        <v>1.7326141090272411E-2</v>
      </c>
      <c r="F20" s="52">
        <f t="shared" si="15"/>
        <v>0.71429320469798707</v>
      </c>
      <c r="H20" s="19">
        <v>142.74099999999999</v>
      </c>
      <c r="I20" s="140">
        <v>261.49799999999993</v>
      </c>
      <c r="J20" s="247">
        <f t="shared" si="5"/>
        <v>9.0125954464044759E-3</v>
      </c>
      <c r="K20" s="215">
        <f t="shared" si="6"/>
        <v>1.8106486062953717E-2</v>
      </c>
      <c r="L20" s="52">
        <f t="shared" si="7"/>
        <v>0.83197539599694526</v>
      </c>
      <c r="N20" s="27">
        <f t="shared" si="12"/>
        <v>7.4843225671140949</v>
      </c>
      <c r="O20" s="152">
        <f t="shared" si="13"/>
        <v>7.9981036855788314</v>
      </c>
      <c r="P20" s="52">
        <f t="shared" si="14"/>
        <v>6.8647644974880753E-2</v>
      </c>
    </row>
    <row r="21" spans="1:16" ht="20.100000000000001" customHeight="1" x14ac:dyDescent="0.25">
      <c r="A21" s="8" t="s">
        <v>183</v>
      </c>
      <c r="B21" s="19">
        <v>642.5</v>
      </c>
      <c r="C21" s="140">
        <v>209.18</v>
      </c>
      <c r="D21" s="247">
        <f t="shared" si="3"/>
        <v>2.8810186385090638E-2</v>
      </c>
      <c r="E21" s="215">
        <f t="shared" si="0"/>
        <v>1.1085126757189732E-2</v>
      </c>
      <c r="F21" s="52">
        <f t="shared" si="4"/>
        <v>-0.67442801556420229</v>
      </c>
      <c r="H21" s="19">
        <v>449.988</v>
      </c>
      <c r="I21" s="140">
        <v>239.21700000000001</v>
      </c>
      <c r="J21" s="247">
        <f t="shared" si="5"/>
        <v>2.8412017568439744E-2</v>
      </c>
      <c r="K21" s="215">
        <f t="shared" si="6"/>
        <v>1.6563718561983649E-2</v>
      </c>
      <c r="L21" s="52">
        <f t="shared" si="7"/>
        <v>-0.4683924904664124</v>
      </c>
      <c r="N21" s="27">
        <f t="shared" ref="N21:N32" si="20">(H21/B21)*10</f>
        <v>7.0037042801556417</v>
      </c>
      <c r="O21" s="152">
        <f t="shared" ref="O21:O32" si="21">(I21/C21)*10</f>
        <v>11.43594033846448</v>
      </c>
      <c r="P21" s="52">
        <f t="shared" ref="P21:P32" si="22">(O21-N21)/N21</f>
        <v>0.63284169077029362</v>
      </c>
    </row>
    <row r="22" spans="1:16" ht="20.100000000000001" customHeight="1" x14ac:dyDescent="0.25">
      <c r="A22" s="8" t="s">
        <v>168</v>
      </c>
      <c r="B22" s="19">
        <v>472.09999999999997</v>
      </c>
      <c r="C22" s="140">
        <v>239.66</v>
      </c>
      <c r="D22" s="247">
        <f t="shared" si="3"/>
        <v>2.1169321388951421E-2</v>
      </c>
      <c r="E22" s="215">
        <f t="shared" si="0"/>
        <v>1.2700360830997662E-2</v>
      </c>
      <c r="F22" s="52">
        <f t="shared" si="4"/>
        <v>-0.49235331497564072</v>
      </c>
      <c r="H22" s="19">
        <v>369.92500000000007</v>
      </c>
      <c r="I22" s="140">
        <v>213.59099999999998</v>
      </c>
      <c r="J22" s="247">
        <f t="shared" si="5"/>
        <v>2.335687973680426E-2</v>
      </c>
      <c r="K22" s="215">
        <f t="shared" si="6"/>
        <v>1.4789338597895003E-2</v>
      </c>
      <c r="L22" s="52">
        <f t="shared" ref="L22" si="23">(I22-H22)/H22</f>
        <v>-0.42260998851118486</v>
      </c>
      <c r="N22" s="27">
        <f t="shared" ref="N22" si="24">(H22/B22)*10</f>
        <v>7.8357339546706228</v>
      </c>
      <c r="O22" s="152">
        <f t="shared" ref="O22" si="25">(I22/C22)*10</f>
        <v>8.9122506884753392</v>
      </c>
      <c r="P22" s="52">
        <f t="shared" ref="P22" si="26">(O22-N22)/N22</f>
        <v>0.13738556464937662</v>
      </c>
    </row>
    <row r="23" spans="1:16" ht="20.100000000000001" customHeight="1" x14ac:dyDescent="0.25">
      <c r="A23" s="8" t="s">
        <v>166</v>
      </c>
      <c r="B23" s="19">
        <v>317.70999999999992</v>
      </c>
      <c r="C23" s="140">
        <v>322.55</v>
      </c>
      <c r="D23" s="247">
        <f t="shared" si="3"/>
        <v>1.4246356912695945E-2</v>
      </c>
      <c r="E23" s="215">
        <f t="shared" si="0"/>
        <v>1.709297081715053E-2</v>
      </c>
      <c r="F23" s="52">
        <f t="shared" si="4"/>
        <v>1.5234018444493689E-2</v>
      </c>
      <c r="H23" s="19">
        <v>160.07699999999997</v>
      </c>
      <c r="I23" s="140">
        <v>170.85399999999998</v>
      </c>
      <c r="J23" s="247">
        <f t="shared" si="5"/>
        <v>1.0107181827744581E-2</v>
      </c>
      <c r="K23" s="215">
        <f t="shared" si="6"/>
        <v>1.1830169140107743E-2</v>
      </c>
      <c r="L23" s="52">
        <f t="shared" si="7"/>
        <v>6.7323850396996551E-2</v>
      </c>
      <c r="N23" s="27">
        <f t="shared" si="20"/>
        <v>5.0384627490478735</v>
      </c>
      <c r="O23" s="152">
        <f t="shared" si="21"/>
        <v>5.2969772128352188</v>
      </c>
      <c r="P23" s="52">
        <f t="shared" si="22"/>
        <v>5.1308201859028776E-2</v>
      </c>
    </row>
    <row r="24" spans="1:16" ht="20.100000000000001" customHeight="1" x14ac:dyDescent="0.25">
      <c r="A24" s="8" t="s">
        <v>186</v>
      </c>
      <c r="B24" s="19">
        <v>111.91</v>
      </c>
      <c r="C24" s="140">
        <v>134.69999999999999</v>
      </c>
      <c r="D24" s="247">
        <f t="shared" si="3"/>
        <v>5.0181291180630243E-3</v>
      </c>
      <c r="E24" s="215">
        <f t="shared" si="0"/>
        <v>7.1381899521630017E-3</v>
      </c>
      <c r="F24" s="52">
        <f t="shared" si="4"/>
        <v>0.20364578679295856</v>
      </c>
      <c r="H24" s="19">
        <v>140.61199999999999</v>
      </c>
      <c r="I24" s="140">
        <v>141.476</v>
      </c>
      <c r="J24" s="247">
        <f t="shared" si="5"/>
        <v>8.8781714497574368E-3</v>
      </c>
      <c r="K24" s="215">
        <f t="shared" si="6"/>
        <v>9.7959954655195847E-3</v>
      </c>
      <c r="L24" s="52">
        <f t="shared" ref="L24:L26" si="27">(I24-H24)/H24</f>
        <v>6.1445680311780241E-3</v>
      </c>
      <c r="N24" s="27">
        <f t="shared" ref="N24" si="28">(H24/B24)*10</f>
        <v>12.564739522830845</v>
      </c>
      <c r="O24" s="152">
        <f t="shared" ref="O24" si="29">(I24/C24)*10</f>
        <v>10.503043801039347</v>
      </c>
      <c r="P24" s="52">
        <f t="shared" ref="P24" si="30">(O24-N24)/N24</f>
        <v>-0.16408583067283486</v>
      </c>
    </row>
    <row r="25" spans="1:16" ht="20.100000000000001" customHeight="1" x14ac:dyDescent="0.25">
      <c r="A25" s="8" t="s">
        <v>176</v>
      </c>
      <c r="B25" s="19">
        <v>103.39999999999999</v>
      </c>
      <c r="C25" s="140">
        <v>97.259999999999991</v>
      </c>
      <c r="D25" s="247">
        <f t="shared" si="3"/>
        <v>4.6365342758262597E-3</v>
      </c>
      <c r="E25" s="215">
        <f t="shared" si="0"/>
        <v>5.1541229008713703E-3</v>
      </c>
      <c r="F25" s="52">
        <f t="shared" si="4"/>
        <v>-5.9381044487427474E-2</v>
      </c>
      <c r="H25" s="19">
        <v>108.459</v>
      </c>
      <c r="I25" s="140">
        <v>128.268</v>
      </c>
      <c r="J25" s="247">
        <f t="shared" si="5"/>
        <v>6.8480470889343862E-3</v>
      </c>
      <c r="K25" s="215">
        <f t="shared" si="6"/>
        <v>8.8814551328229956E-3</v>
      </c>
      <c r="L25" s="52">
        <f t="shared" si="27"/>
        <v>0.18264044477636707</v>
      </c>
      <c r="N25" s="27">
        <f t="shared" ref="N25:N26" si="31">(H25/B25)*10</f>
        <v>10.489264990328822</v>
      </c>
      <c r="O25" s="152">
        <f t="shared" ref="O25:O26" si="32">(I25/C25)*10</f>
        <v>13.188155459592846</v>
      </c>
      <c r="P25" s="52">
        <f t="shared" ref="P25:P26" si="33">(O25-N25)/N25</f>
        <v>0.25730024665717</v>
      </c>
    </row>
    <row r="26" spans="1:16" ht="20.100000000000001" customHeight="1" x14ac:dyDescent="0.25">
      <c r="A26" s="8" t="s">
        <v>179</v>
      </c>
      <c r="B26" s="19">
        <v>161.55000000000001</v>
      </c>
      <c r="C26" s="140">
        <v>203.4</v>
      </c>
      <c r="D26" s="247">
        <f t="shared" si="3"/>
        <v>7.2440242965157867E-3</v>
      </c>
      <c r="E26" s="215">
        <f t="shared" si="0"/>
        <v>1.0778825807497807E-2</v>
      </c>
      <c r="F26" s="52">
        <f t="shared" si="4"/>
        <v>0.25905292479108633</v>
      </c>
      <c r="H26" s="19">
        <v>110.676</v>
      </c>
      <c r="I26" s="140">
        <v>123.304</v>
      </c>
      <c r="J26" s="247">
        <f t="shared" si="5"/>
        <v>6.9880273616288379E-3</v>
      </c>
      <c r="K26" s="215">
        <f t="shared" si="6"/>
        <v>8.5377408527271548E-3</v>
      </c>
      <c r="L26" s="52">
        <f t="shared" si="27"/>
        <v>0.11409881094365536</v>
      </c>
      <c r="N26" s="27">
        <f t="shared" si="31"/>
        <v>6.8508820798514396</v>
      </c>
      <c r="O26" s="152">
        <f t="shared" si="32"/>
        <v>6.0621435594886917</v>
      </c>
      <c r="P26" s="52">
        <f t="shared" si="33"/>
        <v>-0.11512948422838007</v>
      </c>
    </row>
    <row r="27" spans="1:16" ht="20.100000000000001" customHeight="1" x14ac:dyDescent="0.25">
      <c r="A27" s="8" t="s">
        <v>238</v>
      </c>
      <c r="B27" s="19"/>
      <c r="C27" s="140">
        <v>9.5399999999999991</v>
      </c>
      <c r="D27" s="247">
        <f t="shared" si="3"/>
        <v>0</v>
      </c>
      <c r="E27" s="215">
        <f t="shared" si="0"/>
        <v>5.0555554672334843E-4</v>
      </c>
      <c r="F27" s="52"/>
      <c r="H27" s="19"/>
      <c r="I27" s="140">
        <v>122.11200000000001</v>
      </c>
      <c r="J27" s="247">
        <f t="shared" si="5"/>
        <v>0</v>
      </c>
      <c r="K27" s="215">
        <f t="shared" si="6"/>
        <v>8.4552051110119569E-3</v>
      </c>
      <c r="L27" s="52"/>
      <c r="N27" s="27"/>
      <c r="O27" s="152">
        <f t="shared" si="21"/>
        <v>128.00000000000003</v>
      </c>
      <c r="P27" s="52"/>
    </row>
    <row r="28" spans="1:16" ht="20.100000000000001" customHeight="1" x14ac:dyDescent="0.25">
      <c r="A28" s="8" t="s">
        <v>189</v>
      </c>
      <c r="B28" s="19">
        <v>396.87000000000006</v>
      </c>
      <c r="C28" s="140">
        <v>181.03</v>
      </c>
      <c r="D28" s="247">
        <f t="shared" si="3"/>
        <v>1.7795951238367195E-2</v>
      </c>
      <c r="E28" s="215">
        <f t="shared" si="0"/>
        <v>9.593366941648614E-3</v>
      </c>
      <c r="F28" s="52">
        <f t="shared" si="4"/>
        <v>-0.54385567062262208</v>
      </c>
      <c r="H28" s="19">
        <v>193.755</v>
      </c>
      <c r="I28" s="140">
        <v>117.92100000000003</v>
      </c>
      <c r="J28" s="247">
        <f t="shared" si="5"/>
        <v>1.2233593926889257E-2</v>
      </c>
      <c r="K28" s="215">
        <f t="shared" si="6"/>
        <v>8.1650144285216955E-3</v>
      </c>
      <c r="L28" s="52">
        <f t="shared" si="7"/>
        <v>-0.39139118990477645</v>
      </c>
      <c r="N28" s="27">
        <f t="shared" si="20"/>
        <v>4.8820772545165916</v>
      </c>
      <c r="O28" s="152">
        <f t="shared" si="21"/>
        <v>6.5138927249627159</v>
      </c>
      <c r="P28" s="52">
        <f t="shared" si="22"/>
        <v>0.33424613855433588</v>
      </c>
    </row>
    <row r="29" spans="1:16" ht="20.100000000000001" customHeight="1" x14ac:dyDescent="0.25">
      <c r="A29" s="8" t="s">
        <v>199</v>
      </c>
      <c r="B29" s="19">
        <v>135.68</v>
      </c>
      <c r="C29" s="140">
        <v>123.32</v>
      </c>
      <c r="D29" s="247">
        <f t="shared" si="3"/>
        <v>6.0839939124188291E-3</v>
      </c>
      <c r="E29" s="215">
        <f t="shared" si="0"/>
        <v>6.5351268366795941E-3</v>
      </c>
      <c r="F29" s="52">
        <f t="shared" si="4"/>
        <v>-9.1096698113207641E-2</v>
      </c>
      <c r="H29" s="19">
        <v>183.023</v>
      </c>
      <c r="I29" s="140">
        <v>91.240999999999985</v>
      </c>
      <c r="J29" s="247">
        <f t="shared" si="5"/>
        <v>1.1555980807107184E-2</v>
      </c>
      <c r="K29" s="215">
        <f t="shared" si="6"/>
        <v>6.3176540350976303E-3</v>
      </c>
      <c r="L29" s="52">
        <f t="shared" si="7"/>
        <v>-0.50147795632242953</v>
      </c>
      <c r="N29" s="27">
        <f t="shared" si="20"/>
        <v>13.489313089622641</v>
      </c>
      <c r="O29" s="152">
        <f t="shared" si="21"/>
        <v>7.398718780408692</v>
      </c>
      <c r="P29" s="52">
        <f t="shared" si="22"/>
        <v>-0.45151256174040894</v>
      </c>
    </row>
    <row r="30" spans="1:16" ht="20.100000000000001" customHeight="1" x14ac:dyDescent="0.25">
      <c r="A30" s="8" t="s">
        <v>185</v>
      </c>
      <c r="B30" s="19">
        <v>45.389999999999993</v>
      </c>
      <c r="C30" s="140">
        <v>52.28</v>
      </c>
      <c r="D30" s="247">
        <f t="shared" si="3"/>
        <v>2.0353219611194766E-3</v>
      </c>
      <c r="E30" s="215">
        <f t="shared" si="0"/>
        <v>2.7704867906390629E-3</v>
      </c>
      <c r="F30" s="52">
        <f t="shared" si="4"/>
        <v>0.15179554968054657</v>
      </c>
      <c r="H30" s="19">
        <v>36.946999999999996</v>
      </c>
      <c r="I30" s="140">
        <v>76.682000000000002</v>
      </c>
      <c r="J30" s="247">
        <f t="shared" si="5"/>
        <v>2.3328151264059111E-3</v>
      </c>
      <c r="K30" s="215">
        <f t="shared" si="6"/>
        <v>5.3095685790308803E-3</v>
      </c>
      <c r="L30" s="52">
        <f t="shared" si="7"/>
        <v>1.0754594419032673</v>
      </c>
      <c r="N30" s="27">
        <f t="shared" si="20"/>
        <v>8.1398986560916509</v>
      </c>
      <c r="O30" s="152">
        <f t="shared" si="21"/>
        <v>14.667559296097934</v>
      </c>
      <c r="P30" s="52">
        <f t="shared" si="22"/>
        <v>0.80193389571517359</v>
      </c>
    </row>
    <row r="31" spans="1:16" ht="20.100000000000001" customHeight="1" x14ac:dyDescent="0.25">
      <c r="A31" s="8" t="s">
        <v>208</v>
      </c>
      <c r="B31" s="19">
        <v>12.32</v>
      </c>
      <c r="C31" s="140">
        <v>26.82</v>
      </c>
      <c r="D31" s="247">
        <f t="shared" si="3"/>
        <v>5.5243812648142672E-4</v>
      </c>
      <c r="E31" s="215">
        <f t="shared" si="0"/>
        <v>1.4212788011656401E-3</v>
      </c>
      <c r="F31" s="52">
        <f t="shared" si="4"/>
        <v>1.176948051948052</v>
      </c>
      <c r="H31" s="19">
        <v>38.997999999999998</v>
      </c>
      <c r="I31" s="140">
        <v>69.227000000000004</v>
      </c>
      <c r="J31" s="247">
        <f t="shared" si="5"/>
        <v>2.4623142420109271E-3</v>
      </c>
      <c r="K31" s="215">
        <f t="shared" si="6"/>
        <v>4.7933739863406117E-3</v>
      </c>
      <c r="L31" s="52">
        <f t="shared" si="7"/>
        <v>0.77514231499051256</v>
      </c>
      <c r="N31" s="27">
        <f t="shared" si="20"/>
        <v>31.654220779220775</v>
      </c>
      <c r="O31" s="152">
        <f t="shared" si="21"/>
        <v>25.811707680835202</v>
      </c>
      <c r="P31" s="52">
        <f t="shared" si="22"/>
        <v>-0.18457295597751239</v>
      </c>
    </row>
    <row r="32" spans="1:16" ht="20.100000000000001" customHeight="1" thickBot="1" x14ac:dyDescent="0.3">
      <c r="A32" s="8" t="s">
        <v>17</v>
      </c>
      <c r="B32" s="19">
        <f>B33-SUM(B7:B31)</f>
        <v>640.41999999999825</v>
      </c>
      <c r="C32" s="140">
        <f>C33-SUM(C7:C31)</f>
        <v>764.19999999999345</v>
      </c>
      <c r="D32" s="247">
        <f t="shared" si="3"/>
        <v>2.8716917610489799E-2</v>
      </c>
      <c r="E32" s="215">
        <f t="shared" si="0"/>
        <v>4.0497436981758866E-2</v>
      </c>
      <c r="F32" s="52">
        <f t="shared" ref="F32" si="34">(C32-B32)/B32</f>
        <v>0.19327941038692661</v>
      </c>
      <c r="H32" s="19">
        <f>H33-SUM(H7:H31)</f>
        <v>535.12100000000646</v>
      </c>
      <c r="I32" s="140">
        <f>I33-SUM(I7:I31)</f>
        <v>580.06899999999587</v>
      </c>
      <c r="J32" s="247">
        <f t="shared" si="5"/>
        <v>3.3787272667807206E-2</v>
      </c>
      <c r="K32" s="215">
        <f t="shared" si="6"/>
        <v>4.0164786208886596E-2</v>
      </c>
      <c r="L32" s="52">
        <f t="shared" si="7"/>
        <v>8.3995956054778012E-2</v>
      </c>
      <c r="N32" s="27">
        <f t="shared" si="20"/>
        <v>8.3557821429688008</v>
      </c>
      <c r="O32" s="152">
        <f t="shared" si="21"/>
        <v>7.5905391258832875</v>
      </c>
      <c r="P32" s="52">
        <f t="shared" si="22"/>
        <v>-9.1582452006536308E-2</v>
      </c>
    </row>
    <row r="33" spans="1:16" ht="26.25" customHeight="1" thickBot="1" x14ac:dyDescent="0.3">
      <c r="A33" s="12" t="s">
        <v>18</v>
      </c>
      <c r="B33" s="17">
        <v>22301.139999999992</v>
      </c>
      <c r="C33" s="145">
        <v>18870.329999999991</v>
      </c>
      <c r="D33" s="243">
        <f>SUM(D7:D32)</f>
        <v>1.0000000000000002</v>
      </c>
      <c r="E33" s="244">
        <f>SUM(E7:E32)</f>
        <v>1</v>
      </c>
      <c r="F33" s="57">
        <f>(C33-B33)/B33</f>
        <v>-0.15384011759040131</v>
      </c>
      <c r="G33" s="1"/>
      <c r="H33" s="17">
        <v>15837.946</v>
      </c>
      <c r="I33" s="145">
        <v>14442.228000000001</v>
      </c>
      <c r="J33" s="243">
        <f>SUM(J7:J32)</f>
        <v>1.0000000000000002</v>
      </c>
      <c r="K33" s="244">
        <f>SUM(K7:K32)</f>
        <v>0.99999999999999978</v>
      </c>
      <c r="L33" s="57">
        <f t="shared" si="7"/>
        <v>-8.812493741297002E-2</v>
      </c>
      <c r="N33" s="29">
        <f t="shared" si="1"/>
        <v>7.1018548827548758</v>
      </c>
      <c r="O33" s="146">
        <f>(I33/C33)*10</f>
        <v>7.6534051073828637</v>
      </c>
      <c r="P33" s="57">
        <f t="shared" si="8"/>
        <v>7.7662840727327917E-2</v>
      </c>
    </row>
    <row r="35" spans="1:16" ht="15.75" thickBot="1" x14ac:dyDescent="0.3"/>
    <row r="36" spans="1:16" x14ac:dyDescent="0.25">
      <c r="A36" s="359" t="s">
        <v>2</v>
      </c>
      <c r="B36" s="347" t="s">
        <v>1</v>
      </c>
      <c r="C36" s="345"/>
      <c r="D36" s="347" t="s">
        <v>104</v>
      </c>
      <c r="E36" s="345"/>
      <c r="F36" s="130" t="s">
        <v>0</v>
      </c>
      <c r="H36" s="357" t="s">
        <v>19</v>
      </c>
      <c r="I36" s="358"/>
      <c r="J36" s="347" t="s">
        <v>104</v>
      </c>
      <c r="K36" s="348"/>
      <c r="L36" s="130" t="s">
        <v>0</v>
      </c>
      <c r="N36" s="355" t="s">
        <v>22</v>
      </c>
      <c r="O36" s="345"/>
      <c r="P36" s="130" t="s">
        <v>0</v>
      </c>
    </row>
    <row r="37" spans="1:16" x14ac:dyDescent="0.25">
      <c r="A37" s="360"/>
      <c r="B37" s="350" t="str">
        <f>B5</f>
        <v>jan-nov</v>
      </c>
      <c r="C37" s="352"/>
      <c r="D37" s="350" t="str">
        <f>B5</f>
        <v>jan-nov</v>
      </c>
      <c r="E37" s="352"/>
      <c r="F37" s="131" t="str">
        <f>F5</f>
        <v>2023/2022</v>
      </c>
      <c r="H37" s="353" t="str">
        <f>B5</f>
        <v>jan-nov</v>
      </c>
      <c r="I37" s="352"/>
      <c r="J37" s="350" t="str">
        <f>B5</f>
        <v>jan-nov</v>
      </c>
      <c r="K37" s="351"/>
      <c r="L37" s="131" t="str">
        <f>L5</f>
        <v>2023/2022</v>
      </c>
      <c r="N37" s="353" t="str">
        <f>B5</f>
        <v>jan-nov</v>
      </c>
      <c r="O37" s="351"/>
      <c r="P37" s="131" t="str">
        <f>P5</f>
        <v>2023/2022</v>
      </c>
    </row>
    <row r="38" spans="1:16" ht="19.5" customHeight="1" thickBot="1" x14ac:dyDescent="0.3">
      <c r="A38" s="361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6067.0099999999993</v>
      </c>
      <c r="C39" s="147">
        <v>4147.91</v>
      </c>
      <c r="D39" s="247">
        <f t="shared" ref="D39:D55" si="35">B39/$B$62</f>
        <v>0.45454790651327787</v>
      </c>
      <c r="E39" s="246">
        <f t="shared" ref="E39:E55" si="36">C39/$C$62</f>
        <v>0.41169995672490928</v>
      </c>
      <c r="F39" s="52">
        <f>(C39-B39)/B39</f>
        <v>-0.31631726336366672</v>
      </c>
      <c r="H39" s="39">
        <v>2474.953</v>
      </c>
      <c r="I39" s="147">
        <v>1574.8500000000001</v>
      </c>
      <c r="J39" s="247">
        <f t="shared" ref="J39:J61" si="37">H39/$H$62</f>
        <v>0.36390400691651287</v>
      </c>
      <c r="K39" s="246">
        <f t="shared" ref="K39:K61" si="38">I39/$I$62</f>
        <v>0.28842777968758571</v>
      </c>
      <c r="L39" s="52">
        <f>(I39-H39)/H39</f>
        <v>-0.36368488613723166</v>
      </c>
      <c r="N39" s="27">
        <f t="shared" ref="N39:N62" si="39">(H39/B39)*10</f>
        <v>4.0793619921509938</v>
      </c>
      <c r="O39" s="151">
        <f t="shared" ref="O39:O62" si="40">(I39/C39)*10</f>
        <v>3.7967313659168118</v>
      </c>
      <c r="P39" s="61">
        <f t="shared" si="8"/>
        <v>-6.9283046412155894E-2</v>
      </c>
    </row>
    <row r="40" spans="1:16" ht="20.100000000000001" customHeight="1" x14ac:dyDescent="0.25">
      <c r="A40" s="38" t="s">
        <v>169</v>
      </c>
      <c r="B40" s="19">
        <v>2881.52</v>
      </c>
      <c r="C40" s="140">
        <v>2023.6999999999998</v>
      </c>
      <c r="D40" s="247">
        <f t="shared" si="35"/>
        <v>0.21588704874001205</v>
      </c>
      <c r="E40" s="215">
        <f t="shared" si="36"/>
        <v>0.20086192863977254</v>
      </c>
      <c r="F40" s="52">
        <f t="shared" ref="F40:F62" si="41">(C40-B40)/B40</f>
        <v>-0.29769704877981074</v>
      </c>
      <c r="H40" s="19">
        <v>1289.5309999999999</v>
      </c>
      <c r="I40" s="140">
        <v>970.10700000000008</v>
      </c>
      <c r="J40" s="247">
        <f t="shared" si="37"/>
        <v>0.18960582198654186</v>
      </c>
      <c r="K40" s="215">
        <f t="shared" si="38"/>
        <v>0.17767140239983789</v>
      </c>
      <c r="L40" s="52">
        <f t="shared" ref="L40:L62" si="42">(I40-H40)/H40</f>
        <v>-0.24770556116913814</v>
      </c>
      <c r="N40" s="27">
        <f t="shared" si="39"/>
        <v>4.4751762958438599</v>
      </c>
      <c r="O40" s="152">
        <f t="shared" si="40"/>
        <v>4.7937293077037122</v>
      </c>
      <c r="P40" s="52">
        <f t="shared" si="8"/>
        <v>7.118222630820055E-2</v>
      </c>
    </row>
    <row r="41" spans="1:16" ht="20.100000000000001" customHeight="1" x14ac:dyDescent="0.25">
      <c r="A41" s="38" t="s">
        <v>171</v>
      </c>
      <c r="B41" s="19">
        <v>1068.76</v>
      </c>
      <c r="C41" s="140">
        <v>1135.5399999999997</v>
      </c>
      <c r="D41" s="247">
        <f t="shared" si="35"/>
        <v>8.0072823444354124E-2</v>
      </c>
      <c r="E41" s="215">
        <f t="shared" si="36"/>
        <v>0.11270778991333066</v>
      </c>
      <c r="F41" s="52">
        <f t="shared" si="41"/>
        <v>6.2483625884202018E-2</v>
      </c>
      <c r="H41" s="19">
        <v>733.23199999999986</v>
      </c>
      <c r="I41" s="140">
        <v>832.75000000000011</v>
      </c>
      <c r="J41" s="247">
        <f t="shared" si="37"/>
        <v>0.10781055753358085</v>
      </c>
      <c r="K41" s="215">
        <f t="shared" si="38"/>
        <v>0.15251499097364002</v>
      </c>
      <c r="L41" s="52">
        <f t="shared" si="42"/>
        <v>0.13572511837999471</v>
      </c>
      <c r="N41" s="27">
        <f t="shared" si="39"/>
        <v>6.8605860997791819</v>
      </c>
      <c r="O41" s="152">
        <f t="shared" si="40"/>
        <v>7.3335153319125732</v>
      </c>
      <c r="P41" s="52">
        <f t="shared" si="8"/>
        <v>6.893423174859846E-2</v>
      </c>
    </row>
    <row r="42" spans="1:16" ht="20.100000000000001" customHeight="1" x14ac:dyDescent="0.25">
      <c r="A42" s="38" t="s">
        <v>174</v>
      </c>
      <c r="B42" s="19">
        <v>905.51</v>
      </c>
      <c r="C42" s="140">
        <v>675.26</v>
      </c>
      <c r="D42" s="247">
        <f t="shared" si="35"/>
        <v>6.7841931169857678E-2</v>
      </c>
      <c r="E42" s="215">
        <f t="shared" si="36"/>
        <v>6.7022792871123588E-2</v>
      </c>
      <c r="F42" s="52">
        <f t="shared" si="41"/>
        <v>-0.25427659550971277</v>
      </c>
      <c r="H42" s="19">
        <v>594.21199999999999</v>
      </c>
      <c r="I42" s="140">
        <v>423.94</v>
      </c>
      <c r="J42" s="247">
        <f t="shared" si="37"/>
        <v>8.7369791570940922E-2</v>
      </c>
      <c r="K42" s="215">
        <f t="shared" si="38"/>
        <v>7.7642996425535807E-2</v>
      </c>
      <c r="L42" s="52">
        <f t="shared" si="42"/>
        <v>-0.28655092795164017</v>
      </c>
      <c r="N42" s="27">
        <f t="shared" si="39"/>
        <v>6.5621804287086842</v>
      </c>
      <c r="O42" s="152">
        <f t="shared" si="40"/>
        <v>6.2781743328495683</v>
      </c>
      <c r="P42" s="52">
        <f t="shared" si="8"/>
        <v>-4.327922691924567E-2</v>
      </c>
    </row>
    <row r="43" spans="1:16" ht="20.100000000000001" customHeight="1" x14ac:dyDescent="0.25">
      <c r="A43" s="38" t="s">
        <v>167</v>
      </c>
      <c r="B43" s="19">
        <v>728.07</v>
      </c>
      <c r="C43" s="140">
        <v>502.42</v>
      </c>
      <c r="D43" s="247">
        <f t="shared" si="35"/>
        <v>5.454790651327792E-2</v>
      </c>
      <c r="E43" s="215">
        <f t="shared" si="36"/>
        <v>4.9867594103471129E-2</v>
      </c>
      <c r="F43" s="52">
        <f t="shared" si="41"/>
        <v>-0.30992899034433508</v>
      </c>
      <c r="H43" s="19">
        <v>385.79700000000003</v>
      </c>
      <c r="I43" s="140">
        <v>316.33299999999997</v>
      </c>
      <c r="J43" s="247">
        <f t="shared" si="37"/>
        <v>5.6725551619109506E-2</v>
      </c>
      <c r="K43" s="215">
        <f t="shared" si="38"/>
        <v>5.7935184196534928E-2</v>
      </c>
      <c r="L43" s="52">
        <f t="shared" si="42"/>
        <v>-0.18005324043473653</v>
      </c>
      <c r="N43" s="27">
        <f t="shared" si="39"/>
        <v>5.2988998310601998</v>
      </c>
      <c r="O43" s="152">
        <f t="shared" si="40"/>
        <v>6.2961864575454793</v>
      </c>
      <c r="P43" s="52">
        <f t="shared" si="8"/>
        <v>0.18820635571171823</v>
      </c>
    </row>
    <row r="44" spans="1:16" ht="20.100000000000001" customHeight="1" x14ac:dyDescent="0.25">
      <c r="A44" s="38" t="s">
        <v>175</v>
      </c>
      <c r="B44" s="19">
        <v>442.09000000000003</v>
      </c>
      <c r="C44" s="140">
        <v>306.52999999999992</v>
      </c>
      <c r="D44" s="247">
        <f t="shared" si="35"/>
        <v>3.3121930570487776E-2</v>
      </c>
      <c r="E44" s="215">
        <f t="shared" si="36"/>
        <v>3.0424572311088336E-2</v>
      </c>
      <c r="F44" s="52">
        <f t="shared" si="41"/>
        <v>-0.30663439571128076</v>
      </c>
      <c r="H44" s="19">
        <v>405.01399999999995</v>
      </c>
      <c r="I44" s="140">
        <v>266.02899999999994</v>
      </c>
      <c r="J44" s="247">
        <f t="shared" si="37"/>
        <v>5.9551117721138351E-2</v>
      </c>
      <c r="K44" s="215">
        <f t="shared" si="38"/>
        <v>4.87221981791972E-2</v>
      </c>
      <c r="L44" s="52">
        <f t="shared" si="42"/>
        <v>-0.3431609771514072</v>
      </c>
      <c r="N44" s="27">
        <f t="shared" si="39"/>
        <v>9.1613472369879432</v>
      </c>
      <c r="O44" s="152">
        <f t="shared" si="40"/>
        <v>8.6787263889341997</v>
      </c>
      <c r="P44" s="52">
        <f t="shared" si="8"/>
        <v>-5.2680117407319121E-2</v>
      </c>
    </row>
    <row r="45" spans="1:16" ht="20.100000000000001" customHeight="1" x14ac:dyDescent="0.25">
      <c r="A45" s="38" t="s">
        <v>172</v>
      </c>
      <c r="B45" s="19">
        <v>190.71999999999997</v>
      </c>
      <c r="C45" s="140">
        <v>326.95000000000005</v>
      </c>
      <c r="D45" s="247">
        <f t="shared" si="35"/>
        <v>1.4288978711129921E-2</v>
      </c>
      <c r="E45" s="215">
        <f t="shared" si="36"/>
        <v>3.2451355224970918E-2</v>
      </c>
      <c r="F45" s="52">
        <f t="shared" si="41"/>
        <v>0.71429320469798707</v>
      </c>
      <c r="H45" s="19">
        <v>142.74099999999999</v>
      </c>
      <c r="I45" s="140">
        <v>261.49799999999993</v>
      </c>
      <c r="J45" s="247">
        <f t="shared" si="37"/>
        <v>2.0987882134032427E-2</v>
      </c>
      <c r="K45" s="215">
        <f t="shared" si="38"/>
        <v>4.7892362785499736E-2</v>
      </c>
      <c r="L45" s="52">
        <f t="shared" si="42"/>
        <v>0.83197539599694526</v>
      </c>
      <c r="N45" s="27">
        <f t="shared" si="39"/>
        <v>7.4843225671140949</v>
      </c>
      <c r="O45" s="152">
        <f t="shared" si="40"/>
        <v>7.9981036855788314</v>
      </c>
      <c r="P45" s="52">
        <f t="shared" si="8"/>
        <v>6.8647644974880753E-2</v>
      </c>
    </row>
    <row r="46" spans="1:16" ht="20.100000000000001" customHeight="1" x14ac:dyDescent="0.25">
      <c r="A46" s="38" t="s">
        <v>186</v>
      </c>
      <c r="B46" s="19">
        <v>111.91</v>
      </c>
      <c r="C46" s="140">
        <v>134.69999999999999</v>
      </c>
      <c r="D46" s="247">
        <f t="shared" si="35"/>
        <v>8.3844358618002813E-3</v>
      </c>
      <c r="E46" s="215">
        <f t="shared" si="36"/>
        <v>1.3369620886385018E-2</v>
      </c>
      <c r="F46" s="52">
        <f t="shared" si="41"/>
        <v>0.20364578679295856</v>
      </c>
      <c r="H46" s="19">
        <v>140.61199999999999</v>
      </c>
      <c r="I46" s="140">
        <v>141.476</v>
      </c>
      <c r="J46" s="247">
        <f t="shared" si="37"/>
        <v>2.0674845227584001E-2</v>
      </c>
      <c r="K46" s="215">
        <f t="shared" si="38"/>
        <v>2.591079058899633E-2</v>
      </c>
      <c r="L46" s="52">
        <f t="shared" si="42"/>
        <v>6.1445680311780241E-3</v>
      </c>
      <c r="N46" s="27">
        <f t="shared" si="39"/>
        <v>12.564739522830845</v>
      </c>
      <c r="O46" s="152">
        <f t="shared" si="40"/>
        <v>10.503043801039347</v>
      </c>
      <c r="P46" s="52">
        <f t="shared" si="8"/>
        <v>-0.16408583067283486</v>
      </c>
    </row>
    <row r="47" spans="1:16" ht="20.100000000000001" customHeight="1" x14ac:dyDescent="0.25">
      <c r="A47" s="38" t="s">
        <v>176</v>
      </c>
      <c r="B47" s="19">
        <v>103.39999999999999</v>
      </c>
      <c r="C47" s="140">
        <v>97.259999999999991</v>
      </c>
      <c r="D47" s="247">
        <f t="shared" si="35"/>
        <v>7.7468561175064706E-3</v>
      </c>
      <c r="E47" s="215">
        <f t="shared" si="36"/>
        <v>9.6535213616169777E-3</v>
      </c>
      <c r="F47" s="52">
        <f t="shared" si="41"/>
        <v>-5.9381044487427474E-2</v>
      </c>
      <c r="H47" s="19">
        <v>108.459</v>
      </c>
      <c r="I47" s="140">
        <v>128.268</v>
      </c>
      <c r="J47" s="247">
        <f t="shared" si="37"/>
        <v>1.594723806317052E-2</v>
      </c>
      <c r="K47" s="215">
        <f t="shared" si="38"/>
        <v>2.3491795691632372E-2</v>
      </c>
      <c r="L47" s="52">
        <f t="shared" si="42"/>
        <v>0.18264044477636707</v>
      </c>
      <c r="N47" s="27">
        <f t="shared" si="39"/>
        <v>10.489264990328822</v>
      </c>
      <c r="O47" s="152">
        <f t="shared" si="40"/>
        <v>13.188155459592846</v>
      </c>
      <c r="P47" s="52">
        <f t="shared" si="8"/>
        <v>0.25730024665717</v>
      </c>
    </row>
    <row r="48" spans="1:16" ht="20.100000000000001" customHeight="1" x14ac:dyDescent="0.25">
      <c r="A48" s="38" t="s">
        <v>189</v>
      </c>
      <c r="B48" s="19">
        <v>396.87000000000006</v>
      </c>
      <c r="C48" s="140">
        <v>181.03</v>
      </c>
      <c r="D48" s="247">
        <f t="shared" si="35"/>
        <v>2.9733992140762028E-2</v>
      </c>
      <c r="E48" s="215">
        <f t="shared" si="36"/>
        <v>1.796809553869547E-2</v>
      </c>
      <c r="F48" s="52">
        <f t="shared" ref="F48:F54" si="43">(C48-B48)/B48</f>
        <v>-0.54385567062262208</v>
      </c>
      <c r="H48" s="19">
        <v>193.755</v>
      </c>
      <c r="I48" s="140">
        <v>117.92100000000003</v>
      </c>
      <c r="J48" s="247">
        <f t="shared" si="37"/>
        <v>2.8488711042233508E-2</v>
      </c>
      <c r="K48" s="215">
        <f t="shared" si="38"/>
        <v>2.1596782048156841E-2</v>
      </c>
      <c r="L48" s="52">
        <f t="shared" ref="L48:L55" si="44">(I48-H48)/H48</f>
        <v>-0.39139118990477645</v>
      </c>
      <c r="N48" s="27">
        <f t="shared" ref="N48:N51" si="45">(H48/B48)*10</f>
        <v>4.8820772545165916</v>
      </c>
      <c r="O48" s="152">
        <f t="shared" ref="O48:O51" si="46">(I48/C48)*10</f>
        <v>6.5138927249627159</v>
      </c>
      <c r="P48" s="52">
        <f t="shared" ref="P48:P51" si="47">(O48-N48)/N48</f>
        <v>0.33424613855433588</v>
      </c>
    </row>
    <row r="49" spans="1:16" ht="20.100000000000001" customHeight="1" x14ac:dyDescent="0.25">
      <c r="A49" s="38" t="s">
        <v>185</v>
      </c>
      <c r="B49" s="19">
        <v>45.389999999999993</v>
      </c>
      <c r="C49" s="140">
        <v>52.28</v>
      </c>
      <c r="D49" s="247">
        <f t="shared" si="35"/>
        <v>3.400675040363817E-3</v>
      </c>
      <c r="E49" s="215">
        <f t="shared" si="36"/>
        <v>5.1890406825553731E-3</v>
      </c>
      <c r="F49" s="52">
        <f t="shared" si="43"/>
        <v>0.15179554968054657</v>
      </c>
      <c r="H49" s="19">
        <v>36.946999999999996</v>
      </c>
      <c r="I49" s="140">
        <v>76.682000000000002</v>
      </c>
      <c r="J49" s="247">
        <f t="shared" si="37"/>
        <v>5.4324915841005459E-3</v>
      </c>
      <c r="K49" s="215">
        <f t="shared" si="38"/>
        <v>1.4044016256788548E-2</v>
      </c>
      <c r="L49" s="52">
        <f t="shared" si="44"/>
        <v>1.0754594419032673</v>
      </c>
      <c r="N49" s="27">
        <f t="shared" si="45"/>
        <v>8.1398986560916509</v>
      </c>
      <c r="O49" s="152">
        <f t="shared" si="46"/>
        <v>14.667559296097934</v>
      </c>
      <c r="P49" s="52">
        <f t="shared" si="47"/>
        <v>0.80193389571517359</v>
      </c>
    </row>
    <row r="50" spans="1:16" ht="20.100000000000001" customHeight="1" x14ac:dyDescent="0.25">
      <c r="A50" s="38" t="s">
        <v>187</v>
      </c>
      <c r="B50" s="19">
        <v>36.54</v>
      </c>
      <c r="C50" s="140">
        <v>77.639999999999986</v>
      </c>
      <c r="D50" s="247">
        <f t="shared" si="35"/>
        <v>2.7376220747938728E-3</v>
      </c>
      <c r="E50" s="215">
        <f t="shared" si="36"/>
        <v>7.7061422837337249E-3</v>
      </c>
      <c r="F50" s="52">
        <f t="shared" si="43"/>
        <v>1.1247947454844003</v>
      </c>
      <c r="H50" s="19">
        <v>28.407999999999998</v>
      </c>
      <c r="I50" s="140">
        <v>65.471999999999994</v>
      </c>
      <c r="J50" s="247">
        <f t="shared" si="37"/>
        <v>4.1769621598811355E-3</v>
      </c>
      <c r="K50" s="215">
        <f t="shared" si="38"/>
        <v>1.1990947450046422E-2</v>
      </c>
      <c r="L50" s="52">
        <f t="shared" si="44"/>
        <v>1.3047029005913826</v>
      </c>
      <c r="N50" s="27">
        <f t="shared" si="45"/>
        <v>7.7744937055281884</v>
      </c>
      <c r="O50" s="152">
        <f t="shared" si="46"/>
        <v>8.4327666151468321</v>
      </c>
      <c r="P50" s="52">
        <f t="shared" si="47"/>
        <v>8.467083961371881E-2</v>
      </c>
    </row>
    <row r="51" spans="1:16" ht="20.100000000000001" customHeight="1" x14ac:dyDescent="0.25">
      <c r="A51" s="38" t="s">
        <v>190</v>
      </c>
      <c r="B51" s="19">
        <v>32.79</v>
      </c>
      <c r="C51" s="140">
        <v>143.58000000000001</v>
      </c>
      <c r="D51" s="247">
        <f t="shared" si="35"/>
        <v>2.45666742836593E-3</v>
      </c>
      <c r="E51" s="215">
        <f t="shared" si="36"/>
        <v>1.4251003465977441E-2</v>
      </c>
      <c r="F51" s="52">
        <f t="shared" si="43"/>
        <v>3.3787740164684363</v>
      </c>
      <c r="H51" s="19">
        <v>17.092999999999996</v>
      </c>
      <c r="I51" s="140">
        <v>63.618000000000002</v>
      </c>
      <c r="J51" s="247">
        <f t="shared" si="37"/>
        <v>2.5132643691512337E-3</v>
      </c>
      <c r="K51" s="215">
        <f t="shared" si="38"/>
        <v>1.1651394411000937E-2</v>
      </c>
      <c r="L51" s="52">
        <f t="shared" si="44"/>
        <v>2.721874451529867</v>
      </c>
      <c r="N51" s="27">
        <f t="shared" si="45"/>
        <v>5.2128697773711483</v>
      </c>
      <c r="O51" s="152">
        <f t="shared" si="46"/>
        <v>4.4308399498537394</v>
      </c>
      <c r="P51" s="52">
        <f t="shared" si="47"/>
        <v>-0.15001906069324195</v>
      </c>
    </row>
    <row r="52" spans="1:16" ht="20.100000000000001" customHeight="1" x14ac:dyDescent="0.25">
      <c r="A52" s="38" t="s">
        <v>191</v>
      </c>
      <c r="B52" s="19">
        <v>123.24</v>
      </c>
      <c r="C52" s="140">
        <v>81.36999999999999</v>
      </c>
      <c r="D52" s="247">
        <f t="shared" si="35"/>
        <v>9.2332935002079064E-3</v>
      </c>
      <c r="E52" s="215">
        <f t="shared" si="36"/>
        <v>8.0763626690805411E-3</v>
      </c>
      <c r="F52" s="52">
        <f t="shared" si="43"/>
        <v>-0.33974358974358981</v>
      </c>
      <c r="H52" s="19">
        <v>84.733999999999995</v>
      </c>
      <c r="I52" s="140">
        <v>62.405000000000001</v>
      </c>
      <c r="J52" s="247">
        <f t="shared" si="37"/>
        <v>1.2458839469704596E-2</v>
      </c>
      <c r="K52" s="215">
        <f t="shared" si="38"/>
        <v>1.1429238080708502E-2</v>
      </c>
      <c r="L52" s="52">
        <f t="shared" si="44"/>
        <v>-0.26351877640616511</v>
      </c>
      <c r="N52" s="27">
        <f t="shared" si="39"/>
        <v>6.8755274261603372</v>
      </c>
      <c r="O52" s="152">
        <f t="shared" si="40"/>
        <v>7.6692884355413549</v>
      </c>
      <c r="P52" s="52">
        <f t="shared" si="8"/>
        <v>0.11544729010328396</v>
      </c>
    </row>
    <row r="53" spans="1:16" ht="20.100000000000001" customHeight="1" x14ac:dyDescent="0.25">
      <c r="A53" s="38" t="s">
        <v>180</v>
      </c>
      <c r="B53" s="19">
        <v>94.29000000000002</v>
      </c>
      <c r="C53" s="140">
        <v>75.42</v>
      </c>
      <c r="D53" s="247">
        <f t="shared" si="35"/>
        <v>7.0643236297841909E-3</v>
      </c>
      <c r="E53" s="215">
        <f t="shared" si="36"/>
        <v>7.485796638835621E-3</v>
      </c>
      <c r="F53" s="52">
        <f t="shared" si="43"/>
        <v>-0.20012726694241187</v>
      </c>
      <c r="H53" s="19">
        <v>67.176000000000002</v>
      </c>
      <c r="I53" s="140">
        <v>59.116000000000007</v>
      </c>
      <c r="J53" s="247">
        <f t="shared" si="37"/>
        <v>9.8772039584685729E-3</v>
      </c>
      <c r="K53" s="215">
        <f t="shared" si="38"/>
        <v>1.0826870256857045E-2</v>
      </c>
      <c r="L53" s="52">
        <f t="shared" si="44"/>
        <v>-0.11998332737882569</v>
      </c>
      <c r="N53" s="27">
        <f t="shared" ref="N53:N54" si="48">(H53/B53)*10</f>
        <v>7.1244034362074435</v>
      </c>
      <c r="O53" s="152">
        <f t="shared" ref="O53:O54" si="49">(I53/C53)*10</f>
        <v>7.8382391938477873</v>
      </c>
      <c r="P53" s="52">
        <f t="shared" ref="P53:P54" si="50">(O53-N53)/N53</f>
        <v>0.10019586398104685</v>
      </c>
    </row>
    <row r="54" spans="1:16" ht="20.100000000000001" customHeight="1" x14ac:dyDescent="0.25">
      <c r="A54" s="38" t="s">
        <v>181</v>
      </c>
      <c r="B54" s="19">
        <v>46.879999999999995</v>
      </c>
      <c r="C54" s="140">
        <v>68.259999999999991</v>
      </c>
      <c r="D54" s="247">
        <f t="shared" si="35"/>
        <v>3.5123076865445197E-3</v>
      </c>
      <c r="E54" s="215">
        <f t="shared" si="36"/>
        <v>6.7751323066417317E-3</v>
      </c>
      <c r="F54" s="52">
        <f t="shared" si="43"/>
        <v>0.45605802047781563</v>
      </c>
      <c r="H54" s="19">
        <v>28.02</v>
      </c>
      <c r="I54" s="140">
        <v>44.954999999999998</v>
      </c>
      <c r="J54" s="247">
        <f t="shared" si="37"/>
        <v>4.1199126907867306E-3</v>
      </c>
      <c r="K54" s="215">
        <f t="shared" si="38"/>
        <v>8.2333370389912775E-3</v>
      </c>
      <c r="L54" s="52">
        <f t="shared" si="44"/>
        <v>0.604389721627409</v>
      </c>
      <c r="N54" s="27">
        <f t="shared" si="48"/>
        <v>5.9769624573378843</v>
      </c>
      <c r="O54" s="152">
        <f t="shared" si="49"/>
        <v>6.5858482273659549</v>
      </c>
      <c r="P54" s="52">
        <f t="shared" si="50"/>
        <v>0.10187210884695198</v>
      </c>
    </row>
    <row r="55" spans="1:16" ht="20.100000000000001" customHeight="1" x14ac:dyDescent="0.25">
      <c r="A55" s="38" t="s">
        <v>192</v>
      </c>
      <c r="B55" s="19">
        <v>17.45</v>
      </c>
      <c r="C55" s="140">
        <v>14.259999999999998</v>
      </c>
      <c r="D55" s="247">
        <f t="shared" si="35"/>
        <v>1.3073756213780262E-3</v>
      </c>
      <c r="E55" s="215">
        <f t="shared" si="36"/>
        <v>1.4153733766878273E-3</v>
      </c>
      <c r="F55" s="52">
        <f t="shared" si="41"/>
        <v>-0.18280802292263618</v>
      </c>
      <c r="H55" s="19">
        <v>15.286</v>
      </c>
      <c r="I55" s="140">
        <v>15.029000000000002</v>
      </c>
      <c r="J55" s="247">
        <f t="shared" si="37"/>
        <v>2.2475726406625965E-3</v>
      </c>
      <c r="K55" s="215">
        <f t="shared" si="38"/>
        <v>2.7525041120898663E-3</v>
      </c>
      <c r="L55" s="52">
        <f t="shared" si="44"/>
        <v>-1.6812769854768931E-2</v>
      </c>
      <c r="N55" s="27">
        <f t="shared" ref="N55" si="51">(H55/B55)*10</f>
        <v>8.7598853868194855</v>
      </c>
      <c r="O55" s="152">
        <f t="shared" ref="O55" si="52">(I55/C55)*10</f>
        <v>10.53927068723703</v>
      </c>
      <c r="P55" s="52">
        <f t="shared" ref="P55" si="53">(O55-N55)/N55</f>
        <v>0.20312883352274075</v>
      </c>
    </row>
    <row r="56" spans="1:16" ht="20.100000000000001" customHeight="1" x14ac:dyDescent="0.25">
      <c r="A56" s="38" t="s">
        <v>212</v>
      </c>
      <c r="B56" s="19">
        <v>6.47</v>
      </c>
      <c r="C56" s="140">
        <v>4.2799999999999994</v>
      </c>
      <c r="D56" s="247">
        <f t="shared" ref="D56:D57" si="54">B56/$B$62</f>
        <v>4.8474041663701032E-4</v>
      </c>
      <c r="E56" s="215">
        <f t="shared" ref="E56:E57" si="55">C56/$C$62</f>
        <v>4.2481052259634648E-4</v>
      </c>
      <c r="F56" s="52">
        <f>(C56-B56)/B56</f>
        <v>-0.33848531684698618</v>
      </c>
      <c r="H56" s="19">
        <v>7.8650000000000002</v>
      </c>
      <c r="I56" s="140">
        <v>11.351000000000001</v>
      </c>
      <c r="J56" s="247">
        <f t="shared" si="37"/>
        <v>1.1564280268750048E-3</v>
      </c>
      <c r="K56" s="215">
        <f t="shared" si="38"/>
        <v>2.0788924197439663E-3</v>
      </c>
      <c r="L56" s="52">
        <f t="shared" ref="L56" si="56">(I56-H56)/H56</f>
        <v>0.44322949777495241</v>
      </c>
      <c r="N56" s="27">
        <f t="shared" ref="N56" si="57">(H56/B56)*10</f>
        <v>12.156105100463678</v>
      </c>
      <c r="O56" s="152">
        <f t="shared" ref="O56" si="58">(I56/C56)*10</f>
        <v>26.521028037383182</v>
      </c>
      <c r="P56" s="52">
        <f t="shared" ref="P56" si="59">(O56-N56)/N56</f>
        <v>1.1817044043467158</v>
      </c>
    </row>
    <row r="57" spans="1:16" ht="20.100000000000001" customHeight="1" x14ac:dyDescent="0.25">
      <c r="A57" s="38" t="s">
        <v>195</v>
      </c>
      <c r="B57" s="19">
        <v>4.92</v>
      </c>
      <c r="C57" s="140">
        <v>4.4400000000000004</v>
      </c>
      <c r="D57" s="247">
        <f t="shared" si="54"/>
        <v>3.6861249611346068E-4</v>
      </c>
      <c r="E57" s="215">
        <f t="shared" si="55"/>
        <v>4.4069128979621003E-4</v>
      </c>
      <c r="F57" s="52">
        <f t="shared" ref="F57:F60" si="60">(C57-B57)/B57</f>
        <v>-9.7560975609756004E-2</v>
      </c>
      <c r="H57" s="19">
        <v>6.5060000000000002</v>
      </c>
      <c r="I57" s="140">
        <v>5.4089999999999998</v>
      </c>
      <c r="J57" s="247">
        <f t="shared" ref="J57:J58" si="61">H57/$H$62</f>
        <v>9.5660785033042353E-4</v>
      </c>
      <c r="K57" s="215">
        <f t="shared" ref="K57:K58" si="62">I57/$I$62</f>
        <v>9.9063774983658816E-4</v>
      </c>
      <c r="L57" s="52">
        <f t="shared" ref="L57:L59" si="63">(I57-H57)/H57</f>
        <v>-0.16861358745773139</v>
      </c>
      <c r="N57" s="27">
        <f t="shared" ref="N57" si="64">(H57/B57)*10</f>
        <v>13.223577235772359</v>
      </c>
      <c r="O57" s="152">
        <f t="shared" ref="O57" si="65">(I57/C57)*10</f>
        <v>12.182432432432432</v>
      </c>
      <c r="P57" s="52">
        <f t="shared" ref="P57" si="66">(O57-N57)/N57</f>
        <v>-7.8733975290999708E-2</v>
      </c>
    </row>
    <row r="58" spans="1:16" ht="20.100000000000001" customHeight="1" x14ac:dyDescent="0.25">
      <c r="A58" s="38" t="s">
        <v>213</v>
      </c>
      <c r="B58" s="19"/>
      <c r="C58" s="140">
        <v>1.29</v>
      </c>
      <c r="D58" s="247">
        <f>B58/$B$62</f>
        <v>0</v>
      </c>
      <c r="E58" s="215">
        <f>C58/$C$62</f>
        <v>1.2803868554889884E-4</v>
      </c>
      <c r="F58" s="52"/>
      <c r="H58" s="19"/>
      <c r="I58" s="140">
        <v>4.056</v>
      </c>
      <c r="J58" s="247">
        <f t="shared" si="61"/>
        <v>0</v>
      </c>
      <c r="K58" s="215">
        <f t="shared" si="62"/>
        <v>7.428409527338143E-4</v>
      </c>
      <c r="L58" s="52"/>
      <c r="N58" s="27"/>
      <c r="O58" s="152">
        <f t="shared" ref="O58:O60" si="67">(I58/C58)*10</f>
        <v>31.441860465116278</v>
      </c>
      <c r="P58" s="52"/>
    </row>
    <row r="59" spans="1:16" ht="20.100000000000001" customHeight="1" x14ac:dyDescent="0.25">
      <c r="A59" s="38" t="s">
        <v>225</v>
      </c>
      <c r="B59" s="19">
        <v>18.53</v>
      </c>
      <c r="C59" s="140">
        <v>3.89</v>
      </c>
      <c r="D59" s="247">
        <f>B59/$B$62</f>
        <v>1.3882905595492738E-3</v>
      </c>
      <c r="E59" s="215">
        <f>C59/$C$62</f>
        <v>3.8610115254667947E-4</v>
      </c>
      <c r="F59" s="52">
        <f t="shared" si="60"/>
        <v>-0.79007015650296819</v>
      </c>
      <c r="H59" s="19">
        <v>18.029000000000003</v>
      </c>
      <c r="I59" s="140">
        <v>3.766</v>
      </c>
      <c r="J59" s="247">
        <f t="shared" si="37"/>
        <v>2.6508888616057808E-3</v>
      </c>
      <c r="K59" s="215">
        <f t="shared" si="38"/>
        <v>6.8972855719811265E-4</v>
      </c>
      <c r="L59" s="52">
        <f t="shared" si="63"/>
        <v>-0.79111431582450498</v>
      </c>
      <c r="N59" s="27">
        <f t="shared" ref="N59:N60" si="68">(H59/B59)*10</f>
        <v>9.7296276308688618</v>
      </c>
      <c r="O59" s="152">
        <f t="shared" si="67"/>
        <v>9.6812339331619537</v>
      </c>
      <c r="P59" s="52">
        <f t="shared" ref="P59:P60" si="69">(O59-N59)/N59</f>
        <v>-4.9738489018193357E-3</v>
      </c>
    </row>
    <row r="60" spans="1:16" ht="20.100000000000001" customHeight="1" x14ac:dyDescent="0.25">
      <c r="A60" s="38" t="s">
        <v>220</v>
      </c>
      <c r="B60" s="19">
        <v>9.64</v>
      </c>
      <c r="C60" s="140">
        <v>4.75</v>
      </c>
      <c r="D60" s="247">
        <f>B60/$B$62</f>
        <v>7.222407444174312E-4</v>
      </c>
      <c r="E60" s="215">
        <f>C60/$C$62</f>
        <v>4.7146027624594538E-4</v>
      </c>
      <c r="F60" s="52">
        <f t="shared" si="60"/>
        <v>-0.50726141078838172</v>
      </c>
      <c r="H60" s="19">
        <v>6.5939999999999994</v>
      </c>
      <c r="I60" s="140">
        <v>3.35</v>
      </c>
      <c r="J60" s="247">
        <f t="shared" si="37"/>
        <v>9.6954690517657731E-4</v>
      </c>
      <c r="K60" s="215">
        <f t="shared" si="38"/>
        <v>6.1353974153310605E-4</v>
      </c>
      <c r="L60" s="52">
        <f t="shared" ref="L60" si="70">(I60-H60)/H60</f>
        <v>-0.49196239005156195</v>
      </c>
      <c r="N60" s="27">
        <f t="shared" si="68"/>
        <v>6.8402489626556005</v>
      </c>
      <c r="O60" s="152">
        <f t="shared" si="67"/>
        <v>7.0526315789473681</v>
      </c>
      <c r="P60" s="52">
        <f t="shared" si="69"/>
        <v>3.1048959979566894E-2</v>
      </c>
    </row>
    <row r="61" spans="1:16" ht="20.100000000000001" customHeight="1" thickBot="1" x14ac:dyDescent="0.3">
      <c r="A61" s="8" t="s">
        <v>17</v>
      </c>
      <c r="B61" s="19">
        <f>B62-SUM(B39:B60)</f>
        <v>15.350000000000364</v>
      </c>
      <c r="C61" s="140">
        <f>C62-SUM(C39:C60)</f>
        <v>12.319999999996071</v>
      </c>
      <c r="D61" s="247">
        <f>B61/$B$62</f>
        <v>1.1500410193784056E-3</v>
      </c>
      <c r="E61" s="215">
        <f>C61/$C$62</f>
        <v>1.2228190743890936E-3</v>
      </c>
      <c r="F61" s="52">
        <f t="shared" si="41"/>
        <v>-0.19739413680809256</v>
      </c>
      <c r="H61" s="19">
        <f>H62-SUM(H39:H60)</f>
        <v>16.15099999999893</v>
      </c>
      <c r="I61" s="140">
        <f>I62-SUM(I39:I60)</f>
        <v>11.737999999999374</v>
      </c>
      <c r="J61" s="247">
        <f t="shared" si="37"/>
        <v>2.374757668411566E-3</v>
      </c>
      <c r="K61" s="215">
        <f t="shared" si="38"/>
        <v>2.1497699958552877E-3</v>
      </c>
      <c r="L61" s="52">
        <f t="shared" ref="L61" si="71">(I61-H61)/H61</f>
        <v>-0.27323385548881485</v>
      </c>
      <c r="N61" s="27">
        <f t="shared" ref="N61" si="72">(H61/B61)*10</f>
        <v>10.52182410423358</v>
      </c>
      <c r="O61" s="152">
        <f t="shared" ref="O61" si="73">(I61/C61)*10</f>
        <v>9.5275974025999339</v>
      </c>
      <c r="P61" s="52">
        <f t="shared" ref="P61" si="74">(O61-N61)/N61</f>
        <v>-9.4491857284860675E-2</v>
      </c>
    </row>
    <row r="62" spans="1:16" ht="26.25" customHeight="1" thickBot="1" x14ac:dyDescent="0.3">
      <c r="A62" s="12" t="s">
        <v>18</v>
      </c>
      <c r="B62" s="17">
        <v>13347.35</v>
      </c>
      <c r="C62" s="145">
        <v>10075.080000000002</v>
      </c>
      <c r="D62" s="253">
        <f>SUM(D39:D61)</f>
        <v>0.99999999999999967</v>
      </c>
      <c r="E62" s="254">
        <f>SUM(E39:E61)</f>
        <v>0.99999999999999911</v>
      </c>
      <c r="F62" s="57">
        <f t="shared" si="41"/>
        <v>-0.24516252289780358</v>
      </c>
      <c r="G62" s="1"/>
      <c r="H62" s="17">
        <v>6801.1150000000016</v>
      </c>
      <c r="I62" s="145">
        <v>5460.1189999999979</v>
      </c>
      <c r="J62" s="253">
        <f>SUM(J39:J61)</f>
        <v>0.99999999999999956</v>
      </c>
      <c r="K62" s="254">
        <f>SUM(K39:K61)</f>
        <v>1.0000000000000004</v>
      </c>
      <c r="L62" s="57">
        <f t="shared" si="42"/>
        <v>-0.19717296355083003</v>
      </c>
      <c r="M62" s="1"/>
      <c r="N62" s="29">
        <f t="shared" si="39"/>
        <v>5.0954796270420735</v>
      </c>
      <c r="O62" s="146">
        <f t="shared" si="40"/>
        <v>5.4194299201594394</v>
      </c>
      <c r="P62" s="57">
        <f t="shared" si="8"/>
        <v>6.3576015768591954E-2</v>
      </c>
    </row>
    <row r="64" spans="1:16" ht="15.75" thickBot="1" x14ac:dyDescent="0.3"/>
    <row r="65" spans="1:16" x14ac:dyDescent="0.25">
      <c r="A65" s="359" t="s">
        <v>15</v>
      </c>
      <c r="B65" s="347" t="s">
        <v>1</v>
      </c>
      <c r="C65" s="345"/>
      <c r="D65" s="347" t="s">
        <v>104</v>
      </c>
      <c r="E65" s="345"/>
      <c r="F65" s="130" t="s">
        <v>0</v>
      </c>
      <c r="H65" s="357" t="s">
        <v>19</v>
      </c>
      <c r="I65" s="358"/>
      <c r="J65" s="347" t="s">
        <v>104</v>
      </c>
      <c r="K65" s="348"/>
      <c r="L65" s="130" t="s">
        <v>0</v>
      </c>
      <c r="N65" s="355" t="s">
        <v>22</v>
      </c>
      <c r="O65" s="345"/>
      <c r="P65" s="130" t="s">
        <v>0</v>
      </c>
    </row>
    <row r="66" spans="1:16" x14ac:dyDescent="0.25">
      <c r="A66" s="360"/>
      <c r="B66" s="350" t="str">
        <f>B5</f>
        <v>jan-nov</v>
      </c>
      <c r="C66" s="352"/>
      <c r="D66" s="350" t="str">
        <f>B5</f>
        <v>jan-nov</v>
      </c>
      <c r="E66" s="352"/>
      <c r="F66" s="131" t="str">
        <f>F37</f>
        <v>2023/2022</v>
      </c>
      <c r="H66" s="353" t="str">
        <f>B5</f>
        <v>jan-nov</v>
      </c>
      <c r="I66" s="352"/>
      <c r="J66" s="350" t="str">
        <f>B5</f>
        <v>jan-nov</v>
      </c>
      <c r="K66" s="351"/>
      <c r="L66" s="131" t="str">
        <f>L37</f>
        <v>2023/2022</v>
      </c>
      <c r="N66" s="353" t="str">
        <f>B5</f>
        <v>jan-nov</v>
      </c>
      <c r="O66" s="351"/>
      <c r="P66" s="131" t="str">
        <f>P37</f>
        <v>2023/2022</v>
      </c>
    </row>
    <row r="67" spans="1:16" ht="19.5" customHeight="1" thickBot="1" x14ac:dyDescent="0.3">
      <c r="A67" s="361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164</v>
      </c>
      <c r="B68" s="39">
        <v>2058.7000000000003</v>
      </c>
      <c r="C68" s="147">
        <v>1937.2299999999998</v>
      </c>
      <c r="D68" s="247">
        <f t="shared" ref="D68:D78" si="75">B68/$B$96</f>
        <v>0.22992498148828608</v>
      </c>
      <c r="E68" s="246">
        <f t="shared" ref="E68:E78" si="76">C68/$C$96</f>
        <v>0.22025866234615277</v>
      </c>
      <c r="F68" s="61">
        <f t="shared" ref="F68:F95" si="77">(C68-B68)/B68</f>
        <v>-5.9003254480983369E-2</v>
      </c>
      <c r="H68" s="19">
        <v>3474.9049999999997</v>
      </c>
      <c r="I68" s="147">
        <v>3095.3709999999992</v>
      </c>
      <c r="J68" s="245">
        <f t="shared" ref="J68:J78" si="78">H68/$H$96</f>
        <v>0.38452694312862556</v>
      </c>
      <c r="K68" s="246">
        <f t="shared" ref="K68:K78" si="79">I68/$I$96</f>
        <v>0.34461516777407158</v>
      </c>
      <c r="L68" s="61">
        <f t="shared" ref="L68:L70" si="80">(I68-H68)/H68</f>
        <v>-0.109221403175051</v>
      </c>
      <c r="N68" s="41">
        <f t="shared" ref="N68:N70" si="81">(H68/B68)*10</f>
        <v>16.879122747364839</v>
      </c>
      <c r="O68" s="149">
        <f t="shared" ref="O68:O70" si="82">(I68/C68)*10</f>
        <v>15.978335045399872</v>
      </c>
      <c r="P68" s="61">
        <f t="shared" si="8"/>
        <v>-5.3366973831954496E-2</v>
      </c>
    </row>
    <row r="69" spans="1:16" ht="20.100000000000001" customHeight="1" x14ac:dyDescent="0.25">
      <c r="A69" s="38" t="s">
        <v>165</v>
      </c>
      <c r="B69" s="19">
        <v>1588.5499999999997</v>
      </c>
      <c r="C69" s="140">
        <v>2133.44</v>
      </c>
      <c r="D69" s="247">
        <f t="shared" si="75"/>
        <v>0.17741649067043119</v>
      </c>
      <c r="E69" s="215">
        <f t="shared" si="76"/>
        <v>0.24256729484665024</v>
      </c>
      <c r="F69" s="52">
        <f t="shared" si="77"/>
        <v>0.34301092190991811</v>
      </c>
      <c r="H69" s="19">
        <v>1440.8219999999999</v>
      </c>
      <c r="I69" s="140">
        <v>1997.7870000000003</v>
      </c>
      <c r="J69" s="214">
        <f t="shared" si="78"/>
        <v>0.15943885638671346</v>
      </c>
      <c r="K69" s="215">
        <f t="shared" si="79"/>
        <v>0.22241847655155372</v>
      </c>
      <c r="L69" s="52">
        <f t="shared" si="80"/>
        <v>0.38656058833082813</v>
      </c>
      <c r="N69" s="40">
        <f t="shared" si="81"/>
        <v>9.0700450095999514</v>
      </c>
      <c r="O69" s="143">
        <f t="shared" si="82"/>
        <v>9.3641583545822709</v>
      </c>
      <c r="P69" s="52">
        <f t="shared" si="8"/>
        <v>3.2426889245976497E-2</v>
      </c>
    </row>
    <row r="70" spans="1:16" ht="20.100000000000001" customHeight="1" x14ac:dyDescent="0.25">
      <c r="A70" s="38" t="s">
        <v>184</v>
      </c>
      <c r="B70" s="19">
        <v>2047.76</v>
      </c>
      <c r="C70" s="140">
        <v>1530.87</v>
      </c>
      <c r="D70" s="247">
        <f t="shared" si="75"/>
        <v>0.22870315251977102</v>
      </c>
      <c r="E70" s="215">
        <f t="shared" si="76"/>
        <v>0.17405645092521535</v>
      </c>
      <c r="F70" s="52">
        <f t="shared" si="77"/>
        <v>-0.25241727546196824</v>
      </c>
      <c r="H70" s="19">
        <v>1252.3379999999997</v>
      </c>
      <c r="I70" s="140">
        <v>1052.6670000000001</v>
      </c>
      <c r="J70" s="214">
        <f t="shared" si="78"/>
        <v>0.13858154479153145</v>
      </c>
      <c r="K70" s="215">
        <f t="shared" si="79"/>
        <v>0.1171959725716978</v>
      </c>
      <c r="L70" s="52">
        <f t="shared" si="80"/>
        <v>-0.15943858606861697</v>
      </c>
      <c r="N70" s="40">
        <f t="shared" si="81"/>
        <v>6.1156483181622834</v>
      </c>
      <c r="O70" s="143">
        <f t="shared" si="82"/>
        <v>6.8762664367320561</v>
      </c>
      <c r="P70" s="52">
        <f t="shared" si="8"/>
        <v>0.12437244246221371</v>
      </c>
    </row>
    <row r="71" spans="1:16" ht="20.100000000000001" customHeight="1" x14ac:dyDescent="0.25">
      <c r="A71" s="38" t="s">
        <v>178</v>
      </c>
      <c r="B71" s="19">
        <v>203.25</v>
      </c>
      <c r="C71" s="140">
        <v>246.39000000000001</v>
      </c>
      <c r="D71" s="247">
        <f t="shared" si="75"/>
        <v>2.2699884629860657E-2</v>
      </c>
      <c r="E71" s="215">
        <f t="shared" si="76"/>
        <v>2.8013984821352443E-2</v>
      </c>
      <c r="F71" s="52">
        <f t="shared" si="77"/>
        <v>0.21225092250922517</v>
      </c>
      <c r="H71" s="19">
        <v>461.83699999999999</v>
      </c>
      <c r="I71" s="140">
        <v>594.09300000000007</v>
      </c>
      <c r="J71" s="214">
        <f t="shared" si="78"/>
        <v>5.1106079111139742E-2</v>
      </c>
      <c r="K71" s="215">
        <f t="shared" si="79"/>
        <v>6.6141815914280255E-2</v>
      </c>
      <c r="L71" s="52">
        <f t="shared" ref="L71:L82" si="83">(I71-H71)/H71</f>
        <v>0.28636943337151438</v>
      </c>
      <c r="N71" s="40">
        <f t="shared" ref="N71:N81" si="84">(H71/B71)*10</f>
        <v>22.722607626076261</v>
      </c>
      <c r="O71" s="143">
        <f t="shared" ref="O71:O81" si="85">(I71/C71)*10</f>
        <v>24.11189577499087</v>
      </c>
      <c r="P71" s="52">
        <f t="shared" ref="P71:P81" si="86">(O71-N71)/N71</f>
        <v>6.1141228673080396E-2</v>
      </c>
    </row>
    <row r="72" spans="1:16" ht="20.100000000000001" customHeight="1" x14ac:dyDescent="0.25">
      <c r="A72" s="38" t="s">
        <v>173</v>
      </c>
      <c r="B72" s="19">
        <v>883.15999999999985</v>
      </c>
      <c r="C72" s="140">
        <v>790.20999999999992</v>
      </c>
      <c r="D72" s="247">
        <f t="shared" si="75"/>
        <v>9.863532649302699E-2</v>
      </c>
      <c r="E72" s="215">
        <f t="shared" si="76"/>
        <v>8.9845086836644786E-2</v>
      </c>
      <c r="F72" s="52">
        <f t="shared" si="77"/>
        <v>-0.10524706734906467</v>
      </c>
      <c r="H72" s="19">
        <v>617.58900000000006</v>
      </c>
      <c r="I72" s="140">
        <v>365.476</v>
      </c>
      <c r="J72" s="214">
        <f t="shared" si="78"/>
        <v>6.8341324519624214E-2</v>
      </c>
      <c r="K72" s="215">
        <f t="shared" si="79"/>
        <v>4.0689330312068124E-2</v>
      </c>
      <c r="L72" s="52">
        <f t="shared" si="83"/>
        <v>-0.4082213251855199</v>
      </c>
      <c r="N72" s="40">
        <f t="shared" ref="N72" si="87">(H72/B72)*10</f>
        <v>6.992945785588117</v>
      </c>
      <c r="O72" s="143">
        <f t="shared" ref="O72" si="88">(I72/C72)*10</f>
        <v>4.6250490375976012</v>
      </c>
      <c r="P72" s="52">
        <f t="shared" ref="P72" si="89">(O72-N72)/N72</f>
        <v>-0.3386121987203955</v>
      </c>
    </row>
    <row r="73" spans="1:16" ht="20.100000000000001" customHeight="1" x14ac:dyDescent="0.25">
      <c r="A73" s="38" t="s">
        <v>198</v>
      </c>
      <c r="B73" s="19">
        <v>25.8</v>
      </c>
      <c r="C73" s="140">
        <v>566.15</v>
      </c>
      <c r="D73" s="247">
        <f t="shared" si="75"/>
        <v>2.8814613699896926E-3</v>
      </c>
      <c r="E73" s="215">
        <f t="shared" si="76"/>
        <v>6.436997242829938E-2</v>
      </c>
      <c r="F73" s="52">
        <f t="shared" si="77"/>
        <v>20.943798449612402</v>
      </c>
      <c r="H73" s="19">
        <v>18.082999999999998</v>
      </c>
      <c r="I73" s="140">
        <v>325.74399999999997</v>
      </c>
      <c r="J73" s="214">
        <f t="shared" si="78"/>
        <v>2.0010333268376938E-3</v>
      </c>
      <c r="K73" s="215">
        <f t="shared" si="79"/>
        <v>3.6265870298389818E-2</v>
      </c>
      <c r="L73" s="52">
        <f t="shared" si="83"/>
        <v>17.013825139633909</v>
      </c>
      <c r="N73" s="40">
        <f t="shared" si="84"/>
        <v>7.0089147286821696</v>
      </c>
      <c r="O73" s="143">
        <f t="shared" si="85"/>
        <v>5.7536695222114274</v>
      </c>
      <c r="P73" s="52">
        <f t="shared" si="86"/>
        <v>-0.17909266342390728</v>
      </c>
    </row>
    <row r="74" spans="1:16" ht="20.100000000000001" customHeight="1" x14ac:dyDescent="0.25">
      <c r="A74" s="38" t="s">
        <v>177</v>
      </c>
      <c r="B74" s="19">
        <v>170.39000000000001</v>
      </c>
      <c r="C74" s="140">
        <v>183.79000000000005</v>
      </c>
      <c r="D74" s="247">
        <f t="shared" si="75"/>
        <v>1.9029930342346655E-2</v>
      </c>
      <c r="E74" s="215">
        <f t="shared" si="76"/>
        <v>2.0896506637105267E-2</v>
      </c>
      <c r="F74" s="52">
        <f t="shared" si="77"/>
        <v>7.8643112858736028E-2</v>
      </c>
      <c r="H74" s="19">
        <v>219.31100000000001</v>
      </c>
      <c r="I74" s="140">
        <v>291.62100000000004</v>
      </c>
      <c r="J74" s="214">
        <f t="shared" si="78"/>
        <v>2.4268573795393544E-2</v>
      </c>
      <c r="K74" s="215">
        <f t="shared" si="79"/>
        <v>3.2466873871158763E-2</v>
      </c>
      <c r="L74" s="52">
        <f t="shared" ref="L74" si="90">(I74-H74)/H74</f>
        <v>0.32971442380911137</v>
      </c>
      <c r="N74" s="40">
        <f t="shared" ref="N74" si="91">(H74/B74)*10</f>
        <v>12.871119197135981</v>
      </c>
      <c r="O74" s="143">
        <f t="shared" ref="O74" si="92">(I74/C74)*10</f>
        <v>15.867076554763585</v>
      </c>
      <c r="P74" s="52">
        <f t="shared" ref="P74" si="93">(O74-N74)/N74</f>
        <v>0.23276587775632213</v>
      </c>
    </row>
    <row r="75" spans="1:16" ht="20.100000000000001" customHeight="1" x14ac:dyDescent="0.25">
      <c r="A75" s="38" t="s">
        <v>183</v>
      </c>
      <c r="B75" s="19">
        <v>642.5</v>
      </c>
      <c r="C75" s="140">
        <v>209.18</v>
      </c>
      <c r="D75" s="247">
        <f t="shared" si="75"/>
        <v>7.1757322876681295E-2</v>
      </c>
      <c r="E75" s="215">
        <f t="shared" si="76"/>
        <v>2.3783292117904555E-2</v>
      </c>
      <c r="F75" s="52">
        <f t="shared" si="77"/>
        <v>-0.67442801556420229</v>
      </c>
      <c r="H75" s="19">
        <v>449.988</v>
      </c>
      <c r="I75" s="140">
        <v>239.21700000000001</v>
      </c>
      <c r="J75" s="214">
        <f t="shared" si="78"/>
        <v>4.9794889381023069E-2</v>
      </c>
      <c r="K75" s="215">
        <f t="shared" si="79"/>
        <v>2.6632609334845521E-2</v>
      </c>
      <c r="L75" s="52">
        <f t="shared" si="83"/>
        <v>-0.4683924904664124</v>
      </c>
      <c r="N75" s="40">
        <f t="shared" si="84"/>
        <v>7.0037042801556417</v>
      </c>
      <c r="O75" s="143">
        <f t="shared" si="85"/>
        <v>11.43594033846448</v>
      </c>
      <c r="P75" s="52">
        <f t="shared" si="86"/>
        <v>0.63284169077029362</v>
      </c>
    </row>
    <row r="76" spans="1:16" ht="20.100000000000001" customHeight="1" x14ac:dyDescent="0.25">
      <c r="A76" s="38" t="s">
        <v>168</v>
      </c>
      <c r="B76" s="19">
        <v>472.09999999999997</v>
      </c>
      <c r="C76" s="140">
        <v>239.66</v>
      </c>
      <c r="D76" s="247">
        <f t="shared" si="75"/>
        <v>5.2726275688842389E-2</v>
      </c>
      <c r="E76" s="215">
        <f t="shared" si="76"/>
        <v>2.7248799067678582E-2</v>
      </c>
      <c r="F76" s="52">
        <f t="shared" si="77"/>
        <v>-0.49235331497564072</v>
      </c>
      <c r="H76" s="19">
        <v>369.92500000000007</v>
      </c>
      <c r="I76" s="140">
        <v>213.59099999999998</v>
      </c>
      <c r="J76" s="214">
        <f t="shared" si="78"/>
        <v>4.0935257060799313E-2</v>
      </c>
      <c r="K76" s="215">
        <f t="shared" si="79"/>
        <v>2.3779604544990483E-2</v>
      </c>
      <c r="L76" s="52">
        <f t="shared" si="83"/>
        <v>-0.42260998851118486</v>
      </c>
      <c r="N76" s="40">
        <f t="shared" si="84"/>
        <v>7.8357339546706228</v>
      </c>
      <c r="O76" s="143">
        <f t="shared" si="85"/>
        <v>8.9122506884753392</v>
      </c>
      <c r="P76" s="52">
        <f t="shared" si="86"/>
        <v>0.13738556464937662</v>
      </c>
    </row>
    <row r="77" spans="1:16" ht="20.100000000000001" customHeight="1" x14ac:dyDescent="0.25">
      <c r="A77" s="38" t="s">
        <v>166</v>
      </c>
      <c r="B77" s="19">
        <v>317.70999999999992</v>
      </c>
      <c r="C77" s="140">
        <v>322.55</v>
      </c>
      <c r="D77" s="247">
        <f t="shared" si="75"/>
        <v>3.5483298134086239E-2</v>
      </c>
      <c r="E77" s="215">
        <f t="shared" si="76"/>
        <v>3.6673204286404602E-2</v>
      </c>
      <c r="F77" s="52">
        <f t="shared" si="77"/>
        <v>1.5234018444493689E-2</v>
      </c>
      <c r="H77" s="19">
        <v>160.07699999999997</v>
      </c>
      <c r="I77" s="140">
        <v>170.85399999999998</v>
      </c>
      <c r="J77" s="214">
        <f t="shared" si="78"/>
        <v>1.7713842385677015E-2</v>
      </c>
      <c r="K77" s="215">
        <f t="shared" si="79"/>
        <v>1.9021590586353377E-2</v>
      </c>
      <c r="L77" s="52">
        <f t="shared" ref="L77" si="94">(I77-H77)/H77</f>
        <v>6.7323850396996551E-2</v>
      </c>
      <c r="N77" s="40">
        <f t="shared" ref="N77" si="95">(H77/B77)*10</f>
        <v>5.0384627490478735</v>
      </c>
      <c r="O77" s="143">
        <f t="shared" ref="O77" si="96">(I77/C77)*10</f>
        <v>5.2969772128352188</v>
      </c>
      <c r="P77" s="52">
        <f t="shared" ref="P77" si="97">(O77-N77)/N77</f>
        <v>5.1308201859028776E-2</v>
      </c>
    </row>
    <row r="78" spans="1:16" ht="20.100000000000001" customHeight="1" x14ac:dyDescent="0.25">
      <c r="A78" s="38" t="s">
        <v>179</v>
      </c>
      <c r="B78" s="19">
        <v>161.55000000000001</v>
      </c>
      <c r="C78" s="140">
        <v>203.4</v>
      </c>
      <c r="D78" s="247">
        <f t="shared" si="75"/>
        <v>1.8042638927202901E-2</v>
      </c>
      <c r="E78" s="215">
        <f t="shared" si="76"/>
        <v>2.3126119212074706E-2</v>
      </c>
      <c r="F78" s="52">
        <f t="shared" si="77"/>
        <v>0.25905292479108633</v>
      </c>
      <c r="H78" s="19">
        <v>110.676</v>
      </c>
      <c r="I78" s="140">
        <v>123.304</v>
      </c>
      <c r="J78" s="214">
        <f t="shared" si="78"/>
        <v>1.2247213652662091E-2</v>
      </c>
      <c r="K78" s="215">
        <f t="shared" si="79"/>
        <v>1.3727733653644146E-2</v>
      </c>
      <c r="L78" s="52">
        <f t="shared" si="83"/>
        <v>0.11409881094365536</v>
      </c>
      <c r="N78" s="40">
        <f t="shared" si="84"/>
        <v>6.8508820798514396</v>
      </c>
      <c r="O78" s="143">
        <f t="shared" si="85"/>
        <v>6.0621435594886917</v>
      </c>
      <c r="P78" s="52">
        <f t="shared" si="86"/>
        <v>-0.11512948422838007</v>
      </c>
    </row>
    <row r="79" spans="1:16" ht="20.100000000000001" customHeight="1" x14ac:dyDescent="0.25">
      <c r="A79" s="38" t="s">
        <v>238</v>
      </c>
      <c r="B79" s="19"/>
      <c r="C79" s="140">
        <v>9.5399999999999991</v>
      </c>
      <c r="D79" s="247">
        <f t="shared" ref="D79:D91" si="98">B79/$B$96</f>
        <v>0</v>
      </c>
      <c r="E79" s="215">
        <f t="shared" ref="E79:E91" si="99">C79/$C$96</f>
        <v>1.0846763878229727E-3</v>
      </c>
      <c r="F79" s="52"/>
      <c r="H79" s="19"/>
      <c r="I79" s="140">
        <v>122.11200000000001</v>
      </c>
      <c r="J79" s="214">
        <f t="shared" ref="J79:J90" si="100">H79/$H$96</f>
        <v>0</v>
      </c>
      <c r="K79" s="215">
        <f t="shared" ref="K79:K90" si="101">I79/$I$96</f>
        <v>1.3595025399936693E-2</v>
      </c>
      <c r="L79" s="52"/>
      <c r="N79" s="40"/>
      <c r="O79" s="143">
        <f t="shared" si="85"/>
        <v>128.00000000000003</v>
      </c>
      <c r="P79" s="52"/>
    </row>
    <row r="80" spans="1:16" ht="20.100000000000001" customHeight="1" x14ac:dyDescent="0.25">
      <c r="A80" s="38" t="s">
        <v>199</v>
      </c>
      <c r="B80" s="19">
        <v>135.68</v>
      </c>
      <c r="C80" s="140">
        <v>123.32</v>
      </c>
      <c r="D80" s="247">
        <f t="shared" si="98"/>
        <v>1.5153359638767499E-2</v>
      </c>
      <c r="E80" s="215">
        <f t="shared" si="99"/>
        <v>1.4021204627497799E-2</v>
      </c>
      <c r="F80" s="52">
        <f t="shared" si="77"/>
        <v>-9.1096698113207641E-2</v>
      </c>
      <c r="H80" s="19">
        <v>183.023</v>
      </c>
      <c r="I80" s="140">
        <v>91.240999999999985</v>
      </c>
      <c r="J80" s="214">
        <f t="shared" si="100"/>
        <v>2.0253006833922206E-2</v>
      </c>
      <c r="K80" s="215">
        <f t="shared" si="101"/>
        <v>1.0158082027283343E-2</v>
      </c>
      <c r="L80" s="52">
        <f t="shared" si="83"/>
        <v>-0.50147795632242953</v>
      </c>
      <c r="N80" s="40">
        <f t="shared" si="84"/>
        <v>13.489313089622641</v>
      </c>
      <c r="O80" s="143">
        <f t="shared" si="85"/>
        <v>7.398718780408692</v>
      </c>
      <c r="P80" s="52">
        <f t="shared" si="86"/>
        <v>-0.45151256174040894</v>
      </c>
    </row>
    <row r="81" spans="1:16" ht="20.100000000000001" customHeight="1" x14ac:dyDescent="0.25">
      <c r="A81" s="38" t="s">
        <v>208</v>
      </c>
      <c r="B81" s="19">
        <v>12.32</v>
      </c>
      <c r="C81" s="140">
        <v>26.82</v>
      </c>
      <c r="D81" s="247">
        <f t="shared" si="98"/>
        <v>1.3759536464446904E-3</v>
      </c>
      <c r="E81" s="215">
        <f t="shared" si="99"/>
        <v>3.049373241238169E-3</v>
      </c>
      <c r="F81" s="52">
        <f t="shared" si="77"/>
        <v>1.176948051948052</v>
      </c>
      <c r="H81" s="19">
        <v>38.997999999999998</v>
      </c>
      <c r="I81" s="140">
        <v>69.227000000000004</v>
      </c>
      <c r="J81" s="214">
        <f t="shared" si="100"/>
        <v>4.3154508477584678E-3</v>
      </c>
      <c r="K81" s="215">
        <f t="shared" si="101"/>
        <v>7.7072099659445219E-3</v>
      </c>
      <c r="L81" s="52">
        <f t="shared" si="83"/>
        <v>0.77514231499051256</v>
      </c>
      <c r="N81" s="40">
        <f t="shared" si="84"/>
        <v>31.654220779220775</v>
      </c>
      <c r="O81" s="143">
        <f t="shared" si="85"/>
        <v>25.811707680835202</v>
      </c>
      <c r="P81" s="52">
        <f t="shared" si="86"/>
        <v>-0.18457295597751239</v>
      </c>
    </row>
    <row r="82" spans="1:16" ht="20.100000000000001" customHeight="1" x14ac:dyDescent="0.25">
      <c r="A82" s="38" t="s">
        <v>201</v>
      </c>
      <c r="B82" s="19">
        <v>28.97</v>
      </c>
      <c r="C82" s="140">
        <v>36.42</v>
      </c>
      <c r="D82" s="247">
        <f t="shared" si="98"/>
        <v>3.2355013910310613E-3</v>
      </c>
      <c r="E82" s="215">
        <f t="shared" si="99"/>
        <v>4.1408714931355003E-3</v>
      </c>
      <c r="F82" s="52">
        <f t="shared" si="77"/>
        <v>0.25716258198136016</v>
      </c>
      <c r="H82" s="19">
        <v>68.341999999999999</v>
      </c>
      <c r="I82" s="140">
        <v>43.825000000000003</v>
      </c>
      <c r="J82" s="214">
        <f t="shared" si="100"/>
        <v>7.5626068474667733E-3</v>
      </c>
      <c r="K82" s="215">
        <f t="shared" si="101"/>
        <v>4.8791436398734405E-3</v>
      </c>
      <c r="L82" s="52">
        <f t="shared" si="83"/>
        <v>-0.35873986713880185</v>
      </c>
      <c r="N82" s="40">
        <f t="shared" ref="N82" si="102">(H82/B82)*10</f>
        <v>23.590610976872629</v>
      </c>
      <c r="O82" s="143">
        <f t="shared" ref="O82" si="103">(I82/C82)*10</f>
        <v>12.033223503569468</v>
      </c>
      <c r="P82" s="52">
        <f t="shared" ref="P82" si="104">(O82-N82)/N82</f>
        <v>-0.48991471584324797</v>
      </c>
    </row>
    <row r="83" spans="1:16" ht="20.100000000000001" customHeight="1" x14ac:dyDescent="0.25">
      <c r="A83" s="38" t="s">
        <v>235</v>
      </c>
      <c r="B83" s="19">
        <v>4.5499999999999989</v>
      </c>
      <c r="C83" s="140">
        <v>39.119999999999997</v>
      </c>
      <c r="D83" s="247">
        <f t="shared" si="98"/>
        <v>5.0816469897105028E-4</v>
      </c>
      <c r="E83" s="215">
        <f t="shared" si="99"/>
        <v>4.4478553764816242E-3</v>
      </c>
      <c r="F83" s="52">
        <f t="shared" si="77"/>
        <v>7.5978021978021992</v>
      </c>
      <c r="H83" s="19">
        <v>3.6890000000000001</v>
      </c>
      <c r="I83" s="140">
        <v>41.984999999999999</v>
      </c>
      <c r="J83" s="214">
        <f t="shared" si="100"/>
        <v>4.0821832343661187E-4</v>
      </c>
      <c r="K83" s="215">
        <f t="shared" si="101"/>
        <v>4.6742919730767005E-3</v>
      </c>
      <c r="L83" s="52">
        <f t="shared" ref="L83:L94" si="105">(I83-H83)/H83</f>
        <v>10.38113309840065</v>
      </c>
      <c r="N83" s="40">
        <f t="shared" ref="N83:N94" si="106">(H83/B83)*10</f>
        <v>8.1076923076923109</v>
      </c>
      <c r="O83" s="143">
        <f t="shared" ref="O83:O94" si="107">(I83/C83)*10</f>
        <v>10.732361963190185</v>
      </c>
      <c r="P83" s="52">
        <f t="shared" ref="P83:P94" si="108">(O83-N83)/N83</f>
        <v>0.32372585883749855</v>
      </c>
    </row>
    <row r="84" spans="1:16" ht="20.100000000000001" customHeight="1" x14ac:dyDescent="0.25">
      <c r="A84" s="38" t="s">
        <v>216</v>
      </c>
      <c r="B84" s="19">
        <v>5.76</v>
      </c>
      <c r="C84" s="140">
        <v>54.3</v>
      </c>
      <c r="D84" s="247">
        <f t="shared" si="98"/>
        <v>6.4330300353258245E-4</v>
      </c>
      <c r="E84" s="215">
        <f t="shared" si="99"/>
        <v>6.173786987294279E-3</v>
      </c>
      <c r="F84" s="52">
        <f t="shared" si="77"/>
        <v>8.4270833333333339</v>
      </c>
      <c r="H84" s="19">
        <v>9.8719999999999999</v>
      </c>
      <c r="I84" s="140">
        <v>39.204999999999998</v>
      </c>
      <c r="J84" s="214">
        <f t="shared" si="100"/>
        <v>1.0924183488658804E-3</v>
      </c>
      <c r="K84" s="215">
        <f t="shared" si="101"/>
        <v>4.3647878243294521E-3</v>
      </c>
      <c r="L84" s="52">
        <f t="shared" si="105"/>
        <v>2.9713330632090762</v>
      </c>
      <c r="N84" s="40">
        <f t="shared" si="106"/>
        <v>17.138888888888889</v>
      </c>
      <c r="O84" s="143">
        <f t="shared" si="107"/>
        <v>7.2200736648250459</v>
      </c>
      <c r="P84" s="52">
        <f t="shared" si="108"/>
        <v>-0.578731520366772</v>
      </c>
    </row>
    <row r="85" spans="1:16" ht="20.100000000000001" customHeight="1" x14ac:dyDescent="0.25">
      <c r="A85" s="38" t="s">
        <v>207</v>
      </c>
      <c r="B85" s="19">
        <v>22.53</v>
      </c>
      <c r="C85" s="140">
        <v>26.32</v>
      </c>
      <c r="D85" s="247">
        <f t="shared" si="98"/>
        <v>2.5162528940258825E-3</v>
      </c>
      <c r="E85" s="215">
        <f t="shared" si="99"/>
        <v>2.9925243739518498E-3</v>
      </c>
      <c r="F85" s="52">
        <f t="shared" si="77"/>
        <v>0.16822015090989786</v>
      </c>
      <c r="H85" s="19">
        <v>16.667999999999999</v>
      </c>
      <c r="I85" s="140">
        <v>18.734999999999999</v>
      </c>
      <c r="J85" s="214">
        <f t="shared" si="100"/>
        <v>1.8444518880567759E-3</v>
      </c>
      <c r="K85" s="215">
        <f t="shared" si="101"/>
        <v>2.0858130312157194E-3</v>
      </c>
      <c r="L85" s="52">
        <f t="shared" si="105"/>
        <v>0.12401007919366452</v>
      </c>
      <c r="N85" s="40">
        <f t="shared" si="106"/>
        <v>7.3981358189081217</v>
      </c>
      <c r="O85" s="143">
        <f t="shared" si="107"/>
        <v>7.1181610942249236</v>
      </c>
      <c r="P85" s="52">
        <f t="shared" si="108"/>
        <v>-3.7843955766213425E-2</v>
      </c>
    </row>
    <row r="86" spans="1:16" ht="20.100000000000001" customHeight="1" x14ac:dyDescent="0.25">
      <c r="A86" s="38" t="s">
        <v>170</v>
      </c>
      <c r="B86" s="19">
        <v>39.449999999999989</v>
      </c>
      <c r="C86" s="140">
        <v>29.159999999999997</v>
      </c>
      <c r="D86" s="247">
        <f t="shared" si="98"/>
        <v>4.4059554669028424E-3</v>
      </c>
      <c r="E86" s="215">
        <f t="shared" si="99"/>
        <v>3.315425940138143E-3</v>
      </c>
      <c r="F86" s="52">
        <f t="shared" si="77"/>
        <v>-0.26083650190114055</v>
      </c>
      <c r="H86" s="19">
        <v>30.569000000000003</v>
      </c>
      <c r="I86" s="140">
        <v>17.733000000000001</v>
      </c>
      <c r="J86" s="214">
        <f t="shared" si="100"/>
        <v>3.382712368970938E-3</v>
      </c>
      <c r="K86" s="215">
        <f t="shared" si="101"/>
        <v>1.9742579387535819E-3</v>
      </c>
      <c r="L86" s="52">
        <f t="shared" si="105"/>
        <v>-0.41990251562039976</v>
      </c>
      <c r="N86" s="40">
        <f t="shared" si="106"/>
        <v>7.7487959442332102</v>
      </c>
      <c r="O86" s="143">
        <f t="shared" si="107"/>
        <v>6.0812757201646095</v>
      </c>
      <c r="P86" s="52">
        <f t="shared" si="108"/>
        <v>-0.21519733337533536</v>
      </c>
    </row>
    <row r="87" spans="1:16" ht="20.100000000000001" customHeight="1" x14ac:dyDescent="0.25">
      <c r="A87" s="38" t="s">
        <v>197</v>
      </c>
      <c r="B87" s="19">
        <v>8.48</v>
      </c>
      <c r="C87" s="140">
        <v>13.66</v>
      </c>
      <c r="D87" s="247">
        <f t="shared" si="98"/>
        <v>9.4708497742296868E-4</v>
      </c>
      <c r="E87" s="215">
        <f t="shared" si="99"/>
        <v>1.5531110542622443E-3</v>
      </c>
      <c r="F87" s="52">
        <f t="shared" si="77"/>
        <v>0.61084905660377353</v>
      </c>
      <c r="H87" s="19">
        <v>5.681</v>
      </c>
      <c r="I87" s="140">
        <v>12.021000000000001</v>
      </c>
      <c r="J87" s="214">
        <f t="shared" si="100"/>
        <v>6.2864957859674496E-4</v>
      </c>
      <c r="K87" s="215">
        <f t="shared" si="101"/>
        <v>1.3383271122628325E-3</v>
      </c>
      <c r="L87" s="52">
        <f t="shared" si="105"/>
        <v>1.1160007041013906</v>
      </c>
      <c r="N87" s="40">
        <f t="shared" si="106"/>
        <v>6.6992924528301891</v>
      </c>
      <c r="O87" s="143">
        <f t="shared" si="107"/>
        <v>8.8001464128843345</v>
      </c>
      <c r="P87" s="52">
        <f t="shared" si="108"/>
        <v>0.31359340928109752</v>
      </c>
    </row>
    <row r="88" spans="1:16" ht="20.100000000000001" customHeight="1" x14ac:dyDescent="0.25">
      <c r="A88" s="38" t="s">
        <v>204</v>
      </c>
      <c r="B88" s="19">
        <v>9.6700000000000017</v>
      </c>
      <c r="C88" s="140">
        <v>9.4899999999999984</v>
      </c>
      <c r="D88" s="247">
        <f t="shared" si="98"/>
        <v>1.0799895910000128E-3</v>
      </c>
      <c r="E88" s="215">
        <f t="shared" si="99"/>
        <v>1.0789915010943408E-3</v>
      </c>
      <c r="F88" s="52">
        <f t="shared" si="77"/>
        <v>-1.8614270941055142E-2</v>
      </c>
      <c r="H88" s="19">
        <v>9.9860000000000007</v>
      </c>
      <c r="I88" s="140">
        <v>8.9589999999999996</v>
      </c>
      <c r="J88" s="214">
        <f t="shared" si="100"/>
        <v>1.1050333905768517E-3</v>
      </c>
      <c r="K88" s="215">
        <f t="shared" si="101"/>
        <v>9.9742721893043124E-4</v>
      </c>
      <c r="L88" s="52">
        <f t="shared" si="105"/>
        <v>-0.10284398157420398</v>
      </c>
      <c r="N88" s="40">
        <f t="shared" si="106"/>
        <v>10.32678386763185</v>
      </c>
      <c r="O88" s="143">
        <f t="shared" si="107"/>
        <v>9.4404636459430993</v>
      </c>
      <c r="P88" s="52">
        <f t="shared" si="108"/>
        <v>-8.5827323690468832E-2</v>
      </c>
    </row>
    <row r="89" spans="1:16" ht="20.100000000000001" customHeight="1" x14ac:dyDescent="0.25">
      <c r="A89" s="38" t="s">
        <v>206</v>
      </c>
      <c r="B89" s="19">
        <v>7.6</v>
      </c>
      <c r="C89" s="140">
        <v>6.75</v>
      </c>
      <c r="D89" s="247">
        <f t="shared" si="98"/>
        <v>8.4880257410549075E-4</v>
      </c>
      <c r="E89" s="215">
        <f t="shared" si="99"/>
        <v>7.6745970836531103E-4</v>
      </c>
      <c r="F89" s="52">
        <f t="shared" si="77"/>
        <v>-0.11184210526315785</v>
      </c>
      <c r="H89" s="19">
        <v>14.664999999999999</v>
      </c>
      <c r="I89" s="140">
        <v>7.9420000000000002</v>
      </c>
      <c r="J89" s="214">
        <f t="shared" si="100"/>
        <v>1.6228033920297948E-3</v>
      </c>
      <c r="K89" s="215">
        <f t="shared" si="101"/>
        <v>8.8420214005418976E-4</v>
      </c>
      <c r="L89" s="52">
        <f t="shared" si="105"/>
        <v>-0.45843845891578583</v>
      </c>
      <c r="N89" s="40">
        <f t="shared" si="106"/>
        <v>19.296052631578949</v>
      </c>
      <c r="O89" s="143">
        <f t="shared" si="107"/>
        <v>11.765925925925927</v>
      </c>
      <c r="P89" s="52">
        <f t="shared" si="108"/>
        <v>-0.39024182040888483</v>
      </c>
    </row>
    <row r="90" spans="1:16" ht="20.100000000000001" customHeight="1" x14ac:dyDescent="0.25">
      <c r="A90" s="38" t="s">
        <v>239</v>
      </c>
      <c r="B90" s="19">
        <v>13.57</v>
      </c>
      <c r="C90" s="140">
        <v>5.42</v>
      </c>
      <c r="D90" s="247">
        <f t="shared" si="98"/>
        <v>1.5155593329751987E-3</v>
      </c>
      <c r="E90" s="215">
        <f t="shared" si="99"/>
        <v>6.1624172138370159E-4</v>
      </c>
      <c r="F90" s="52">
        <f t="shared" si="77"/>
        <v>-0.60058953574060425</v>
      </c>
      <c r="H90" s="19">
        <v>15.125999999999999</v>
      </c>
      <c r="I90" s="140">
        <v>5.2149999999999999</v>
      </c>
      <c r="J90" s="214">
        <f t="shared" si="100"/>
        <v>1.6738168501767934E-3</v>
      </c>
      <c r="K90" s="215">
        <f t="shared" si="101"/>
        <v>5.8059860997010816E-4</v>
      </c>
      <c r="L90" s="52">
        <f t="shared" si="105"/>
        <v>-0.65522940632024329</v>
      </c>
      <c r="N90" s="40">
        <f t="shared" ref="N90:N93" si="109">(H90/B90)*10</f>
        <v>11.146647015475313</v>
      </c>
      <c r="O90" s="143">
        <f t="shared" ref="O90:O93" si="110">(I90/C90)*10</f>
        <v>9.6217712177121779</v>
      </c>
      <c r="P90" s="52">
        <f t="shared" ref="P90:P93" si="111">(O90-N90)/N90</f>
        <v>-0.13680129958776774</v>
      </c>
    </row>
    <row r="91" spans="1:16" ht="20.100000000000001" customHeight="1" x14ac:dyDescent="0.25">
      <c r="A91" s="38" t="s">
        <v>219</v>
      </c>
      <c r="B91" s="19"/>
      <c r="C91" s="140">
        <v>1.3</v>
      </c>
      <c r="D91" s="247">
        <f t="shared" si="98"/>
        <v>0</v>
      </c>
      <c r="E91" s="215">
        <f t="shared" si="99"/>
        <v>1.4780705494443026E-4</v>
      </c>
      <c r="F91" s="52"/>
      <c r="H91" s="19"/>
      <c r="I91" s="140">
        <v>3.85</v>
      </c>
      <c r="J91" s="214">
        <f>H91/$H$96</f>
        <v>0</v>
      </c>
      <c r="K91" s="215">
        <f>I91/$I$96</f>
        <v>4.286298462866571E-4</v>
      </c>
      <c r="L91" s="52"/>
      <c r="N91" s="40"/>
      <c r="O91" s="143">
        <f t="shared" si="110"/>
        <v>29.615384615384617</v>
      </c>
      <c r="P91" s="52"/>
    </row>
    <row r="92" spans="1:16" ht="20.100000000000001" customHeight="1" x14ac:dyDescent="0.25">
      <c r="A92" s="38" t="s">
        <v>240</v>
      </c>
      <c r="B92" s="19"/>
      <c r="C92" s="140">
        <v>4.2600000000000007</v>
      </c>
      <c r="D92" s="247">
        <f>B92/$B$96</f>
        <v>0</v>
      </c>
      <c r="E92" s="215">
        <f>C92/$C$96</f>
        <v>4.8435234927944078E-4</v>
      </c>
      <c r="F92" s="52"/>
      <c r="H92" s="19"/>
      <c r="I92" s="140">
        <v>3.63</v>
      </c>
      <c r="J92" s="214">
        <f>H92/$H$96</f>
        <v>0</v>
      </c>
      <c r="K92" s="215">
        <f>I92/$I$96</f>
        <v>4.0413671221313377E-4</v>
      </c>
      <c r="L92" s="52"/>
      <c r="N92" s="40"/>
      <c r="O92" s="143">
        <f t="shared" si="110"/>
        <v>8.5211267605633783</v>
      </c>
      <c r="P92" s="52"/>
    </row>
    <row r="93" spans="1:16" ht="20.100000000000001" customHeight="1" x14ac:dyDescent="0.25">
      <c r="A93" s="38" t="s">
        <v>224</v>
      </c>
      <c r="B93" s="19">
        <v>3.8699999999999997</v>
      </c>
      <c r="C93" s="140">
        <v>6.93</v>
      </c>
      <c r="D93" s="247"/>
      <c r="E93" s="215"/>
      <c r="F93" s="52">
        <f t="shared" si="77"/>
        <v>0.79069767441860472</v>
      </c>
      <c r="H93" s="19">
        <v>1.742</v>
      </c>
      <c r="I93" s="140">
        <v>3.6120000000000001</v>
      </c>
      <c r="J93" s="214"/>
      <c r="K93" s="215"/>
      <c r="L93" s="52">
        <f t="shared" si="105"/>
        <v>1.0734787600459244</v>
      </c>
      <c r="N93" s="40">
        <f t="shared" si="109"/>
        <v>4.5012919896640833</v>
      </c>
      <c r="O93" s="143">
        <f t="shared" si="110"/>
        <v>5.2121212121212128</v>
      </c>
      <c r="P93" s="52">
        <f t="shared" si="111"/>
        <v>0.15791671015551612</v>
      </c>
    </row>
    <row r="94" spans="1:16" ht="20.100000000000001" customHeight="1" x14ac:dyDescent="0.25">
      <c r="A94" s="38" t="s">
        <v>241</v>
      </c>
      <c r="B94" s="19">
        <v>7.65</v>
      </c>
      <c r="C94" s="140">
        <v>7.2</v>
      </c>
      <c r="D94" s="247">
        <f>B94/$B$96</f>
        <v>8.5438680156671117E-4</v>
      </c>
      <c r="E94" s="215">
        <f>C94/$C$96</f>
        <v>8.1862368892299839E-4</v>
      </c>
      <c r="F94" s="52">
        <f t="shared" si="77"/>
        <v>-5.8823529411764726E-2</v>
      </c>
      <c r="H94" s="19">
        <v>2.3119999999999998</v>
      </c>
      <c r="I94" s="140">
        <v>3.133</v>
      </c>
      <c r="J94" s="214">
        <f>H94/$H$96</f>
        <v>2.558418985593512E-4</v>
      </c>
      <c r="K94" s="215">
        <f>I94/$I$96</f>
        <v>3.4880449569249262E-4</v>
      </c>
      <c r="L94" s="52">
        <f t="shared" si="105"/>
        <v>0.35510380622837379</v>
      </c>
      <c r="N94" s="40">
        <f t="shared" si="106"/>
        <v>3.0222222222222217</v>
      </c>
      <c r="O94" s="143">
        <f t="shared" si="107"/>
        <v>4.3513888888888888</v>
      </c>
      <c r="P94" s="52">
        <f t="shared" si="108"/>
        <v>0.43979779411764724</v>
      </c>
    </row>
    <row r="95" spans="1:16" ht="20.100000000000001" customHeight="1" thickBot="1" x14ac:dyDescent="0.3">
      <c r="A95" s="8" t="s">
        <v>17</v>
      </c>
      <c r="B95" s="21">
        <f>B96-SUM(B68:B94)</f>
        <v>82.219999999997526</v>
      </c>
      <c r="C95" s="142">
        <f>C96-SUM(C68:C94)</f>
        <v>32.369999999997162</v>
      </c>
      <c r="D95" s="247">
        <f>B95/$B$96</f>
        <v>9.1827036372304407E-3</v>
      </c>
      <c r="E95" s="215">
        <f>C95/$C$96</f>
        <v>3.6803956681159909E-3</v>
      </c>
      <c r="F95" s="52">
        <f t="shared" si="77"/>
        <v>-0.60630017027489491</v>
      </c>
      <c r="H95" s="21">
        <f>H96-SUM(H68:H94)</f>
        <v>60.606999999999971</v>
      </c>
      <c r="I95" s="142">
        <f>I96-SUM(I68:I94)</f>
        <v>19.959000000002561</v>
      </c>
      <c r="J95" s="214">
        <f>H95/$H$96</f>
        <v>6.7066652015512944E-3</v>
      </c>
      <c r="K95" s="215">
        <f>I95/$I$96</f>
        <v>2.2220839226068795E-3</v>
      </c>
      <c r="L95" s="52">
        <f t="shared" ref="L95" si="112">(I95-H95)/H95</f>
        <v>-0.67068160443508884</v>
      </c>
      <c r="N95" s="40">
        <f t="shared" ref="N95" si="113">(H95/B95)*10</f>
        <v>7.3713208465095832</v>
      </c>
      <c r="O95" s="143">
        <f t="shared" ref="O95" si="114">(I95/C95)*10</f>
        <v>6.1658943466185701</v>
      </c>
      <c r="P95" s="52">
        <f t="shared" ref="P95" si="115">(O95-N95)/N95</f>
        <v>-0.16352924055148113</v>
      </c>
    </row>
    <row r="96" spans="1:16" ht="26.25" customHeight="1" thickBot="1" x14ac:dyDescent="0.3">
      <c r="A96" s="12" t="s">
        <v>18</v>
      </c>
      <c r="B96" s="17">
        <v>8953.7899999999972</v>
      </c>
      <c r="C96" s="145">
        <v>8795.2499999999982</v>
      </c>
      <c r="D96" s="243">
        <f>SUM(D68:D95)</f>
        <v>0.99956778079450137</v>
      </c>
      <c r="E96" s="244">
        <f>SUM(E68:E95)</f>
        <v>0.99921207469941165</v>
      </c>
      <c r="F96" s="57">
        <f>(C96-B96)/B96</f>
        <v>-1.770646843403733E-2</v>
      </c>
      <c r="G96" s="1"/>
      <c r="H96" s="17">
        <v>9036.8309999999983</v>
      </c>
      <c r="I96" s="145">
        <v>8982.1090000000022</v>
      </c>
      <c r="J96" s="255">
        <f>H96/$H$96</f>
        <v>1</v>
      </c>
      <c r="K96" s="244">
        <f>I96/$I$96</f>
        <v>1</v>
      </c>
      <c r="L96" s="57">
        <f>(I96-H96)/H96</f>
        <v>-6.0554413377871211E-3</v>
      </c>
      <c r="M96" s="1"/>
      <c r="N96" s="37">
        <f t="shared" ref="N96:O96" si="116">(H96/B96)*10</f>
        <v>10.092743966521439</v>
      </c>
      <c r="O96" s="150">
        <f t="shared" si="116"/>
        <v>10.212454449845092</v>
      </c>
      <c r="P96" s="57">
        <f>(O96-N96)/N96</f>
        <v>1.1861044302792514E-2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9 D19:E19 D18:E18 J21:K24 J18:K19 D68:E73 N39:P47 K39:L47 D39:F47 K53:K55 D53:E55 D22:E22 D20:E20 J20:K20 D21:E21 D24:E24 D23:E23 D17:E17 J32:K32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2" t="s">
        <v>3</v>
      </c>
      <c r="B4" s="325"/>
      <c r="C4" s="325"/>
      <c r="D4" s="355" t="s">
        <v>1</v>
      </c>
      <c r="E4" s="363"/>
      <c r="F4" s="345" t="s">
        <v>13</v>
      </c>
      <c r="G4" s="345"/>
      <c r="H4" s="362" t="s">
        <v>34</v>
      </c>
      <c r="I4" s="363"/>
      <c r="K4" s="355" t="s">
        <v>19</v>
      </c>
      <c r="L4" s="363"/>
      <c r="M4" s="345" t="s">
        <v>13</v>
      </c>
      <c r="N4" s="345"/>
      <c r="O4" s="362" t="s">
        <v>34</v>
      </c>
      <c r="P4" s="363"/>
      <c r="R4" s="355" t="s">
        <v>22</v>
      </c>
      <c r="S4" s="345"/>
      <c r="T4" s="69" t="s">
        <v>0</v>
      </c>
    </row>
    <row r="5" spans="1:20" x14ac:dyDescent="0.25">
      <c r="A5" s="346"/>
      <c r="B5" s="326"/>
      <c r="C5" s="326"/>
      <c r="D5" s="364" t="s">
        <v>40</v>
      </c>
      <c r="E5" s="365"/>
      <c r="F5" s="366" t="str">
        <f>D5</f>
        <v>jan - mar</v>
      </c>
      <c r="G5" s="366"/>
      <c r="H5" s="364" t="str">
        <f>F5</f>
        <v>jan - mar</v>
      </c>
      <c r="I5" s="365"/>
      <c r="K5" s="364" t="str">
        <f>D5</f>
        <v>jan - mar</v>
      </c>
      <c r="L5" s="365"/>
      <c r="M5" s="366" t="str">
        <f>D5</f>
        <v>jan - mar</v>
      </c>
      <c r="N5" s="366"/>
      <c r="O5" s="364" t="str">
        <f>D5</f>
        <v>jan - mar</v>
      </c>
      <c r="P5" s="365"/>
      <c r="R5" s="364" t="str">
        <f>D5</f>
        <v>jan - mar</v>
      </c>
      <c r="S5" s="366"/>
      <c r="T5" s="67" t="s">
        <v>35</v>
      </c>
    </row>
    <row r="6" spans="1:20" ht="15.75" thickBot="1" x14ac:dyDescent="0.3">
      <c r="A6" s="346"/>
      <c r="B6" s="326"/>
      <c r="C6" s="326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2" t="s">
        <v>2</v>
      </c>
      <c r="B23" s="325"/>
      <c r="C23" s="325"/>
      <c r="D23" s="355" t="s">
        <v>1</v>
      </c>
      <c r="E23" s="363"/>
      <c r="F23" s="345" t="s">
        <v>13</v>
      </c>
      <c r="G23" s="345"/>
      <c r="H23" s="362" t="s">
        <v>34</v>
      </c>
      <c r="I23" s="363"/>
      <c r="J23"/>
      <c r="K23" s="355" t="s">
        <v>19</v>
      </c>
      <c r="L23" s="363"/>
      <c r="M23" s="345" t="s">
        <v>13</v>
      </c>
      <c r="N23" s="345"/>
      <c r="O23" s="362" t="s">
        <v>34</v>
      </c>
      <c r="P23" s="363"/>
      <c r="Q23"/>
      <c r="R23" s="355" t="s">
        <v>22</v>
      </c>
      <c r="S23" s="345"/>
      <c r="T23" s="69" t="s">
        <v>0</v>
      </c>
    </row>
    <row r="24" spans="1:20" s="3" customFormat="1" ht="15" customHeight="1" x14ac:dyDescent="0.25">
      <c r="A24" s="346"/>
      <c r="B24" s="326"/>
      <c r="C24" s="326"/>
      <c r="D24" s="364" t="s">
        <v>40</v>
      </c>
      <c r="E24" s="365"/>
      <c r="F24" s="366" t="str">
        <f>D24</f>
        <v>jan - mar</v>
      </c>
      <c r="G24" s="366"/>
      <c r="H24" s="364" t="str">
        <f>F24</f>
        <v>jan - mar</v>
      </c>
      <c r="I24" s="365"/>
      <c r="J24"/>
      <c r="K24" s="364" t="str">
        <f>D24</f>
        <v>jan - mar</v>
      </c>
      <c r="L24" s="365"/>
      <c r="M24" s="366" t="str">
        <f>D24</f>
        <v>jan - mar</v>
      </c>
      <c r="N24" s="366"/>
      <c r="O24" s="364" t="str">
        <f>D24</f>
        <v>jan - mar</v>
      </c>
      <c r="P24" s="365"/>
      <c r="Q24"/>
      <c r="R24" s="364" t="str">
        <f>D24</f>
        <v>jan - mar</v>
      </c>
      <c r="S24" s="366"/>
      <c r="T24" s="67" t="s">
        <v>35</v>
      </c>
    </row>
    <row r="25" spans="1:20" ht="15.75" customHeight="1" thickBot="1" x14ac:dyDescent="0.3">
      <c r="A25" s="346"/>
      <c r="B25" s="326"/>
      <c r="C25" s="326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2" t="s">
        <v>2</v>
      </c>
      <c r="B42" s="325"/>
      <c r="C42" s="325"/>
      <c r="D42" s="355" t="s">
        <v>1</v>
      </c>
      <c r="E42" s="363"/>
      <c r="F42" s="345" t="s">
        <v>13</v>
      </c>
      <c r="G42" s="345"/>
      <c r="H42" s="362" t="s">
        <v>34</v>
      </c>
      <c r="I42" s="363"/>
      <c r="K42" s="355" t="s">
        <v>19</v>
      </c>
      <c r="L42" s="363"/>
      <c r="M42" s="345" t="s">
        <v>13</v>
      </c>
      <c r="N42" s="345"/>
      <c r="O42" s="362" t="s">
        <v>34</v>
      </c>
      <c r="P42" s="363"/>
      <c r="R42" s="355" t="s">
        <v>22</v>
      </c>
      <c r="S42" s="345"/>
      <c r="T42" s="69" t="s">
        <v>0</v>
      </c>
    </row>
    <row r="43" spans="1:20" ht="15" customHeight="1" x14ac:dyDescent="0.25">
      <c r="A43" s="346"/>
      <c r="B43" s="326"/>
      <c r="C43" s="326"/>
      <c r="D43" s="364" t="s">
        <v>40</v>
      </c>
      <c r="E43" s="365"/>
      <c r="F43" s="366" t="str">
        <f>D43</f>
        <v>jan - mar</v>
      </c>
      <c r="G43" s="366"/>
      <c r="H43" s="364" t="str">
        <f>F43</f>
        <v>jan - mar</v>
      </c>
      <c r="I43" s="365"/>
      <c r="K43" s="364" t="str">
        <f>D43</f>
        <v>jan - mar</v>
      </c>
      <c r="L43" s="365"/>
      <c r="M43" s="366" t="str">
        <f>D43</f>
        <v>jan - mar</v>
      </c>
      <c r="N43" s="366"/>
      <c r="O43" s="364" t="str">
        <f>D43</f>
        <v>jan - mar</v>
      </c>
      <c r="P43" s="365"/>
      <c r="R43" s="364" t="str">
        <f>D43</f>
        <v>jan - mar</v>
      </c>
      <c r="S43" s="366"/>
      <c r="T43" s="67" t="s">
        <v>35</v>
      </c>
    </row>
    <row r="44" spans="1:20" ht="15.75" customHeight="1" thickBot="1" x14ac:dyDescent="0.3">
      <c r="A44" s="346"/>
      <c r="B44" s="326"/>
      <c r="C44" s="326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C1" zoomScaleNormal="100" workbookViewId="0">
      <selection activeCell="U30" sqref="U30:V30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1" width="10" customWidth="1"/>
    <col min="22" max="22" width="10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15" t="s">
        <v>3</v>
      </c>
      <c r="B3" s="317">
        <v>2007</v>
      </c>
      <c r="C3" s="319">
        <v>2008</v>
      </c>
      <c r="D3" s="319">
        <v>2009</v>
      </c>
      <c r="E3" s="319">
        <v>2010</v>
      </c>
      <c r="F3" s="319">
        <v>2011</v>
      </c>
      <c r="G3" s="319">
        <v>2012</v>
      </c>
      <c r="H3" s="319">
        <v>2013</v>
      </c>
      <c r="I3" s="319">
        <v>2014</v>
      </c>
      <c r="J3" s="319">
        <v>2015</v>
      </c>
      <c r="K3" s="319">
        <v>2016</v>
      </c>
      <c r="L3" s="323">
        <v>2017</v>
      </c>
      <c r="M3" s="319">
        <v>2018</v>
      </c>
      <c r="N3" s="319">
        <v>2019</v>
      </c>
      <c r="O3" s="325">
        <v>2020</v>
      </c>
      <c r="P3" s="319">
        <v>2021</v>
      </c>
      <c r="Q3" s="311">
        <v>2022</v>
      </c>
      <c r="R3" s="271" t="s">
        <v>49</v>
      </c>
      <c r="S3" s="313" t="s">
        <v>159</v>
      </c>
      <c r="T3" s="314"/>
      <c r="U3" s="309" t="s">
        <v>147</v>
      </c>
      <c r="V3" s="310"/>
    </row>
    <row r="4" spans="1:36" ht="31.5" customHeight="1" thickBot="1" x14ac:dyDescent="0.3">
      <c r="A4" s="316"/>
      <c r="B4" s="318"/>
      <c r="C4" s="320"/>
      <c r="D4" s="320"/>
      <c r="E4" s="320"/>
      <c r="F4" s="320"/>
      <c r="G4" s="320"/>
      <c r="H4" s="320"/>
      <c r="I4" s="320"/>
      <c r="J4" s="320"/>
      <c r="K4" s="320"/>
      <c r="L4" s="324"/>
      <c r="M4" s="320"/>
      <c r="N4" s="320"/>
      <c r="O4" s="326"/>
      <c r="P4" s="320"/>
      <c r="Q4" s="312"/>
      <c r="R4" s="174" t="s">
        <v>146</v>
      </c>
      <c r="S4" s="127">
        <v>2022</v>
      </c>
      <c r="T4" s="264">
        <v>2023</v>
      </c>
      <c r="U4" s="297" t="s">
        <v>160</v>
      </c>
      <c r="V4" s="298" t="s">
        <v>161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873467.71999999962</v>
      </c>
      <c r="T6" s="147">
        <v>860659.94200000039</v>
      </c>
      <c r="U6" s="112">
        <v>941584.58800000022</v>
      </c>
      <c r="V6" s="147">
        <v>926155.51000000059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-1.4663138324103426E-2</v>
      </c>
      <c r="V7" s="278">
        <f>(V6-U6)/U6</f>
        <v>-1.6386289874149498E-2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185653.14600000004</v>
      </c>
      <c r="T8" s="147">
        <v>186794.14199999999</v>
      </c>
      <c r="U8" s="112">
        <v>203062.24700000003</v>
      </c>
      <c r="V8" s="147">
        <v>206484.671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6.1458479136138923E-3</v>
      </c>
      <c r="U9" s="299"/>
      <c r="V9" s="281">
        <f>(V8-U8)/U8</f>
        <v>1.6854063473452894E-2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687814.57399999956</v>
      </c>
      <c r="T10" s="140">
        <f>T6-T8</f>
        <v>673865.8000000004</v>
      </c>
      <c r="U10" s="119">
        <f>U6-U8</f>
        <v>738522.34100000025</v>
      </c>
      <c r="V10" s="140">
        <f>V6-V8</f>
        <v>719670.83900000062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-2.0279846527356614E-2</v>
      </c>
      <c r="U11" s="299"/>
      <c r="V11" s="281">
        <f>(V10-U10)/U10</f>
        <v>-2.5525973898736291E-2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4.7048366204362591</v>
      </c>
      <c r="T12" s="285">
        <f t="shared" si="4"/>
        <v>4.607531760819354</v>
      </c>
      <c r="U12" s="103">
        <f>U6/U8</f>
        <v>4.6369258782012794</v>
      </c>
      <c r="V12" s="285">
        <f>V6/V8</f>
        <v>4.4853475345876914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15" t="s">
        <v>2</v>
      </c>
      <c r="B14" s="317">
        <v>2007</v>
      </c>
      <c r="C14" s="319">
        <v>2008</v>
      </c>
      <c r="D14" s="319">
        <v>2009</v>
      </c>
      <c r="E14" s="319">
        <v>2010</v>
      </c>
      <c r="F14" s="319">
        <v>2011</v>
      </c>
      <c r="G14" s="319">
        <v>2012</v>
      </c>
      <c r="H14" s="319">
        <v>2013</v>
      </c>
      <c r="I14" s="319">
        <v>2014</v>
      </c>
      <c r="J14" s="319">
        <v>2015</v>
      </c>
      <c r="K14" s="321">
        <v>2016</v>
      </c>
      <c r="L14" s="323">
        <v>2017</v>
      </c>
      <c r="M14" s="319">
        <v>2018</v>
      </c>
      <c r="N14" s="319">
        <v>2019</v>
      </c>
      <c r="O14" s="325">
        <v>2020</v>
      </c>
      <c r="P14" s="319">
        <v>2021</v>
      </c>
      <c r="Q14" s="311">
        <v>2022</v>
      </c>
      <c r="R14" s="128" t="s">
        <v>49</v>
      </c>
      <c r="S14" s="313" t="str">
        <f>S3</f>
        <v>jan-nov</v>
      </c>
      <c r="T14" s="314"/>
      <c r="U14" s="309" t="s">
        <v>147</v>
      </c>
      <c r="V14" s="310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6"/>
      <c r="B15" s="318"/>
      <c r="C15" s="320"/>
      <c r="D15" s="320"/>
      <c r="E15" s="320"/>
      <c r="F15" s="320"/>
      <c r="G15" s="320"/>
      <c r="H15" s="320"/>
      <c r="I15" s="320"/>
      <c r="J15" s="320"/>
      <c r="K15" s="322"/>
      <c r="L15" s="324"/>
      <c r="M15" s="320"/>
      <c r="N15" s="320"/>
      <c r="O15" s="326"/>
      <c r="P15" s="320"/>
      <c r="Q15" s="312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dez 21 a nov 22</v>
      </c>
      <c r="V15" s="298" t="str">
        <f>V4</f>
        <v>dez 22 a nov 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385727.62900000019</v>
      </c>
      <c r="T17" s="147">
        <v>376404.55599999998</v>
      </c>
      <c r="U17" s="112">
        <v>419201.6720000002</v>
      </c>
      <c r="V17" s="147">
        <v>408843.41700000002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>
        <f>(T17-S17)/S17</f>
        <v>-2.4170093866934802E-2</v>
      </c>
      <c r="V18" s="278">
        <f>(V17-U17)/U17</f>
        <v>-2.4709479212192107E-2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183034.47100000002</v>
      </c>
      <c r="T19" s="147">
        <v>184329.69499999998</v>
      </c>
      <c r="U19" s="112">
        <v>200352.02400000003</v>
      </c>
      <c r="V19" s="147">
        <v>203873.73899999997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7.0763938231064583E-3</v>
      </c>
      <c r="U20" s="299"/>
      <c r="V20" s="281">
        <f>(V19-U19)/U19</f>
        <v>1.7577636250881785E-2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202693.15800000017</v>
      </c>
      <c r="T21" s="140">
        <f>T17-T19</f>
        <v>192074.861</v>
      </c>
      <c r="U21" s="119">
        <f>U17-U19</f>
        <v>218849.64800000016</v>
      </c>
      <c r="V21" s="140">
        <f>V17-V19</f>
        <v>204969.67800000004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-5.238606524646558E-2</v>
      </c>
      <c r="U22" s="299"/>
      <c r="V22" s="281">
        <f>(V21-U21)/U21</f>
        <v>-6.3422400386954736E-2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2.107404287796697</v>
      </c>
      <c r="T23" s="285">
        <f>(T17/T19)</f>
        <v>2.0420180047495875</v>
      </c>
      <c r="U23" s="103">
        <f>U17/U19</f>
        <v>2.0923256158370536</v>
      </c>
      <c r="V23" s="285">
        <f>V17/V19</f>
        <v>2.0053755770869541</v>
      </c>
    </row>
    <row r="24" spans="1:36" ht="30" customHeight="1" thickBot="1" x14ac:dyDescent="0.3"/>
    <row r="25" spans="1:36" ht="22.5" customHeight="1" x14ac:dyDescent="0.25">
      <c r="A25" s="315" t="s">
        <v>15</v>
      </c>
      <c r="B25" s="317">
        <v>2007</v>
      </c>
      <c r="C25" s="319">
        <v>2008</v>
      </c>
      <c r="D25" s="319">
        <v>2009</v>
      </c>
      <c r="E25" s="319">
        <v>2010</v>
      </c>
      <c r="F25" s="319">
        <v>2011</v>
      </c>
      <c r="G25" s="319">
        <v>2012</v>
      </c>
      <c r="H25" s="319">
        <v>2013</v>
      </c>
      <c r="I25" s="319">
        <v>2014</v>
      </c>
      <c r="J25" s="319">
        <v>2015</v>
      </c>
      <c r="K25" s="321">
        <v>2016</v>
      </c>
      <c r="L25" s="323">
        <v>2017</v>
      </c>
      <c r="M25" s="319">
        <v>2018</v>
      </c>
      <c r="N25" s="319">
        <v>2019</v>
      </c>
      <c r="O25" s="325">
        <v>2020</v>
      </c>
      <c r="P25" s="319">
        <v>2021</v>
      </c>
      <c r="Q25" s="311">
        <v>2022</v>
      </c>
      <c r="R25" s="128" t="s">
        <v>49</v>
      </c>
      <c r="S25" s="313" t="str">
        <f>S14</f>
        <v>jan-nov</v>
      </c>
      <c r="T25" s="314"/>
      <c r="U25" s="309" t="s">
        <v>147</v>
      </c>
      <c r="V25" s="310"/>
    </row>
    <row r="26" spans="1:36" ht="31.5" customHeight="1" thickBot="1" x14ac:dyDescent="0.3">
      <c r="A26" s="316"/>
      <c r="B26" s="318"/>
      <c r="C26" s="320"/>
      <c r="D26" s="320"/>
      <c r="E26" s="320"/>
      <c r="F26" s="320"/>
      <c r="G26" s="320"/>
      <c r="H26" s="320"/>
      <c r="I26" s="320"/>
      <c r="J26" s="320"/>
      <c r="K26" s="322"/>
      <c r="L26" s="324"/>
      <c r="M26" s="320"/>
      <c r="N26" s="320"/>
      <c r="O26" s="326"/>
      <c r="P26" s="320"/>
      <c r="Q26" s="312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dez 21 a nov 22</v>
      </c>
      <c r="V26" s="298" t="str">
        <f>V4</f>
        <v>dez 22 a nov 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487740.09100000019</v>
      </c>
      <c r="T28" s="147">
        <v>484255.38600000023</v>
      </c>
      <c r="U28" s="112">
        <v>522382.91600000014</v>
      </c>
      <c r="V28" s="147">
        <v>517312.09300000028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-7.1445941481975833E-3</v>
      </c>
      <c r="V29" s="278">
        <f>(V28-U28)/U28</f>
        <v>-9.7070996096661338E-3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2618.6750000000006</v>
      </c>
      <c r="T30" s="147">
        <v>2464.4470000000001</v>
      </c>
      <c r="U30" s="112">
        <v>2710.2230000000004</v>
      </c>
      <c r="V30" s="147">
        <v>2610.9319999999998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-5.8895433759439599E-2</v>
      </c>
      <c r="U31" s="299"/>
      <c r="V31" s="281">
        <f>(V30-U30)/U30</f>
        <v>-3.6635730712934175E-2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485121.4160000002</v>
      </c>
      <c r="T32" s="140">
        <f>T28-T30</f>
        <v>481790.93900000025</v>
      </c>
      <c r="U32" s="119">
        <f>U28-U30</f>
        <v>519672.69300000014</v>
      </c>
      <c r="V32" s="140">
        <f>V28-V30</f>
        <v>514701.16100000031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-6.8652442257877023E-3</v>
      </c>
      <c r="U33" s="299"/>
      <c r="V33" s="281">
        <f>(V32-U32)/U32</f>
        <v>-9.5666600669353057E-3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186.25453368592898</v>
      </c>
      <c r="T34" s="285">
        <f>(T28/T30)</f>
        <v>196.49657144178803</v>
      </c>
    </row>
    <row r="36" spans="1:22" x14ac:dyDescent="0.25">
      <c r="A36" s="3" t="s">
        <v>70</v>
      </c>
    </row>
  </sheetData>
  <mergeCells count="57">
    <mergeCell ref="F3:F4"/>
    <mergeCell ref="A3:A4"/>
    <mergeCell ref="B3:B4"/>
    <mergeCell ref="C3:C4"/>
    <mergeCell ref="D3:D4"/>
    <mergeCell ref="E3:E4"/>
    <mergeCell ref="N3:N4"/>
    <mergeCell ref="O3:O4"/>
    <mergeCell ref="P3:P4"/>
    <mergeCell ref="G3:G4"/>
    <mergeCell ref="H3:H4"/>
    <mergeCell ref="I3:I4"/>
    <mergeCell ref="J3:J4"/>
    <mergeCell ref="K3:K4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M14:M15"/>
    <mergeCell ref="N14:N15"/>
    <mergeCell ref="O14:O15"/>
    <mergeCell ref="P14:P15"/>
    <mergeCell ref="F14:F15"/>
    <mergeCell ref="K25:K26"/>
    <mergeCell ref="L25:L26"/>
    <mergeCell ref="M25:M26"/>
    <mergeCell ref="N25:N26"/>
    <mergeCell ref="O25:O26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U3:V3"/>
    <mergeCell ref="U14:V14"/>
    <mergeCell ref="U25:V25"/>
    <mergeCell ref="Q3:Q4"/>
    <mergeCell ref="Q14:Q15"/>
    <mergeCell ref="Q25:Q26"/>
    <mergeCell ref="S25:T25"/>
  </mergeCells>
  <conditionalFormatting sqref="B12:Q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Q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Q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D48" workbookViewId="0">
      <selection activeCell="AG60" sqref="AG60:AG61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2" t="s">
        <v>3</v>
      </c>
      <c r="B4" s="334" t="s">
        <v>72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9"/>
      <c r="P4" s="337" t="s">
        <v>148</v>
      </c>
      <c r="R4" s="335" t="s">
        <v>3</v>
      </c>
      <c r="S4" s="327" t="s">
        <v>72</v>
      </c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9"/>
      <c r="AG4" s="330" t="s">
        <v>148</v>
      </c>
      <c r="AI4" s="327" t="s">
        <v>72</v>
      </c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9"/>
      <c r="AW4" s="330" t="s">
        <v>148</v>
      </c>
    </row>
    <row r="5" spans="1:52" ht="20.100000000000001" customHeight="1" thickBot="1" x14ac:dyDescent="0.3">
      <c r="A5" s="333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8"/>
      <c r="R5" s="336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1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1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12">
        <v>238037.11999999985</v>
      </c>
      <c r="P7" s="61">
        <f>IF(O7="","",(O7-N7)/N7)</f>
        <v>4.7975945394350829E-2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63073.409999999996</v>
      </c>
      <c r="AF7" s="112">
        <v>63035.427000000032</v>
      </c>
      <c r="AG7" s="61">
        <f>IF(AF7="","",(AF7-AE7)/AE7)</f>
        <v>-6.0220305196696669E-4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2.7768533106935394</v>
      </c>
      <c r="AV7" s="156">
        <f>(AF7/O7)*10</f>
        <v>2.6481343329981506</v>
      </c>
      <c r="AW7" s="61">
        <f t="shared" ref="AW7:AW8" si="13">IF(AV7="","",(AV7-AU7)/AU7)</f>
        <v>-4.6354259045552626E-2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19">
        <v>229347.3100000002</v>
      </c>
      <c r="P8" s="52">
        <f t="shared" ref="P8:P23" si="14">IF(O8="","",(O8-N8)/N8)</f>
        <v>-6.7269696995945427E-2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68116.977000000028</v>
      </c>
      <c r="AF8" s="119">
        <v>65965.965999999913</v>
      </c>
      <c r="AG8" s="52">
        <f t="shared" ref="AG8:AG23" si="15">IF(AF8="","",(AF8-AE8)/AE8)</f>
        <v>-3.1578192320544617E-2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2.7702425895873901</v>
      </c>
      <c r="AV8" s="157">
        <f t="shared" ref="AV8" si="16">(AF8/O8)*10</f>
        <v>2.8762476438027482</v>
      </c>
      <c r="AW8" s="52">
        <f t="shared" si="13"/>
        <v>3.8265621434672582E-2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19">
        <v>291533.7800000002</v>
      </c>
      <c r="P9" s="52">
        <f t="shared" si="14"/>
        <v>3.1829106710126967E-2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80072.687000000005</v>
      </c>
      <c r="AF9" s="119">
        <v>82953.654999999882</v>
      </c>
      <c r="AG9" s="52">
        <f t="shared" si="15"/>
        <v>3.5979409558216484E-2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2.8340224964355603</v>
      </c>
      <c r="AV9" s="157">
        <f t="shared" ref="AV9" si="17">(AF9/O9)*10</f>
        <v>2.8454217209408745</v>
      </c>
      <c r="AW9" s="52">
        <f t="shared" ref="AW9" si="18">IF(AV9="","",(AV9-AU9)/AU9)</f>
        <v>4.0222773530031756E-3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262360.58</v>
      </c>
      <c r="O10" s="119">
        <v>241944.08000000019</v>
      </c>
      <c r="P10" s="52">
        <f t="shared" si="14"/>
        <v>-7.781847410155833E-2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72456.435999999929</v>
      </c>
      <c r="AF10" s="119">
        <v>68809.887000000133</v>
      </c>
      <c r="AG10" s="52">
        <f t="shared" si="15"/>
        <v>-5.032746849430738E-2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2.7617119919463482</v>
      </c>
      <c r="AV10" s="157">
        <f>(AF10/O10)*10</f>
        <v>2.8440409453291879</v>
      </c>
      <c r="AW10" s="52">
        <f>IF(AV10="","",(AV10-AU10)/AU10)</f>
        <v>2.9810839661386077E-2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276301.92000000027</v>
      </c>
      <c r="O11" s="119">
        <v>282268.96999999991</v>
      </c>
      <c r="P11" s="52">
        <f t="shared" si="14"/>
        <v>2.1596122097159633E-2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76795.082000000068</v>
      </c>
      <c r="AF11" s="119">
        <v>80852.009000000093</v>
      </c>
      <c r="AG11" s="52">
        <f t="shared" si="15"/>
        <v>5.2827953227525967E-2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2.7793900961672646</v>
      </c>
      <c r="AV11" s="157">
        <f>(AF11/O11)*10</f>
        <v>2.864360506930681</v>
      </c>
      <c r="AW11" s="52">
        <f>IF(AV11="","",(AV11-AU11)/AU11)</f>
        <v>3.0571603058019543E-2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254653.79000000015</v>
      </c>
      <c r="O12" s="119">
        <v>304001.34999999951</v>
      </c>
      <c r="P12" s="52">
        <f t="shared" si="14"/>
        <v>0.19378293957454679</v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70242.043000000034</v>
      </c>
      <c r="AF12" s="119">
        <v>86251.383000000103</v>
      </c>
      <c r="AG12" s="52">
        <f t="shared" si="15"/>
        <v>0.22791677628169302</v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2.7583348749688739</v>
      </c>
      <c r="AV12" s="157">
        <f>(AF12/O12)*10</f>
        <v>2.8372039466272185</v>
      </c>
      <c r="AW12" s="52">
        <f>IF(AV12="","",(AV12-AU12)/AU12)</f>
        <v>2.8593000934752224E-2</v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296026.53999999975</v>
      </c>
      <c r="O13" s="119">
        <v>294200.75000000006</v>
      </c>
      <c r="P13" s="52">
        <f t="shared" si="14"/>
        <v>-6.1676564540452672E-3</v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82133.286000000095</v>
      </c>
      <c r="AF13" s="119">
        <v>86563.237999999983</v>
      </c>
      <c r="AG13" s="52">
        <f t="shared" si="15"/>
        <v>5.3936134979427015E-2</v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2.7745244058184837</v>
      </c>
      <c r="AV13" s="157">
        <f>(AF13/O13)*10</f>
        <v>2.942318739840057</v>
      </c>
      <c r="AW13" s="52">
        <f>IF(AV13="","",(AV13-AU13)/AU13)</f>
        <v>6.047679150693E-2</v>
      </c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250505.70999999996</v>
      </c>
      <c r="O14" s="119">
        <v>260847.36999999994</v>
      </c>
      <c r="P14" s="52">
        <f t="shared" si="14"/>
        <v>4.1283130831628455E-2</v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70221.736000000092</v>
      </c>
      <c r="AF14" s="119">
        <v>67313.548000000039</v>
      </c>
      <c r="AG14" s="52">
        <f t="shared" si="15"/>
        <v>-4.1414356375354337E-2</v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2.8031990169006566</v>
      </c>
      <c r="AV14" s="157">
        <f>(AF14/O14)*10</f>
        <v>2.5805722327198488</v>
      </c>
      <c r="AW14" s="52">
        <f>IF(AV14="","",(AV14-AU14)/AU14)</f>
        <v>-7.941882928703152E-2</v>
      </c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303137.79000000039</v>
      </c>
      <c r="O15" s="119">
        <v>263667.4900000004</v>
      </c>
      <c r="P15" s="52">
        <f t="shared" si="14"/>
        <v>-0.13020580508949392</v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91382.117999999813</v>
      </c>
      <c r="AF15" s="119">
        <v>79090.880999999994</v>
      </c>
      <c r="AG15" s="52">
        <f t="shared" si="15"/>
        <v>-0.13450374393817227</v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3.0145406153419438</v>
      </c>
      <c r="AV15" s="157">
        <f t="shared" ref="AV15:AV16" si="19">(AF15/O15)*10</f>
        <v>2.9996447798702781</v>
      </c>
      <c r="AW15" s="52">
        <f t="shared" ref="AW15:AW16" si="20">IF(AV15="","",(AV15-AU15)/AU15)</f>
        <v>-4.9413285048660969E-3</v>
      </c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19">
        <v>283719.19999999972</v>
      </c>
      <c r="P16" s="52">
        <f t="shared" si="14"/>
        <v>-4.9661904177166857E-2</v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94985.397999999841</v>
      </c>
      <c r="AF16" s="119">
        <v>88771.816999999995</v>
      </c>
      <c r="AG16" s="52">
        <f t="shared" si="15"/>
        <v>-6.5416170599188903E-2</v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3.1816049906489896</v>
      </c>
      <c r="AV16" s="157">
        <f t="shared" si="19"/>
        <v>3.1288618112556388</v>
      </c>
      <c r="AW16" s="52">
        <f t="shared" si="20"/>
        <v>-1.6577538553141438E-2</v>
      </c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339529.76000000094</v>
      </c>
      <c r="O17" s="119">
        <v>291523.1300000003</v>
      </c>
      <c r="P17" s="52">
        <f t="shared" si="14"/>
        <v>-0.14139152338222286</v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103988.54699999987</v>
      </c>
      <c r="AF17" s="119">
        <v>91052.131000000169</v>
      </c>
      <c r="AG17" s="52">
        <f t="shared" si="15"/>
        <v>-0.12440231518957297</v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3.0627226019892806</v>
      </c>
      <c r="AV17" s="157">
        <f t="shared" ref="AV17" si="21">(AF17/O17)*10</f>
        <v>3.1233244168310104</v>
      </c>
      <c r="AW17" s="52">
        <f t="shared" ref="AW17" si="22">IF(AV17="","",(AV17-AU17)/AU17)</f>
        <v>1.9786909464921197E-2</v>
      </c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65495.567999999992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3.0190129095735259</v>
      </c>
      <c r="AV18" s="157"/>
      <c r="AW18" s="52"/>
      <c r="AZ18" s="105"/>
    </row>
    <row r="19" spans="1:52" ht="20.100000000000001" customHeight="1" thickBot="1" x14ac:dyDescent="0.3">
      <c r="A19" s="201" t="s">
        <v>159</v>
      </c>
      <c r="B19" s="167">
        <f>SUM(B7:B17)</f>
        <v>2440385.669999999</v>
      </c>
      <c r="C19" s="168">
        <f t="shared" ref="C19:O19" si="23">SUM(C7:C17)</f>
        <v>2820775.39</v>
      </c>
      <c r="D19" s="168">
        <f t="shared" si="23"/>
        <v>3065543.310000001</v>
      </c>
      <c r="E19" s="168">
        <f t="shared" si="23"/>
        <v>2849077.0699999989</v>
      </c>
      <c r="F19" s="168">
        <f t="shared" si="23"/>
        <v>2629021.5599999991</v>
      </c>
      <c r="G19" s="168">
        <f t="shared" si="23"/>
        <v>2598869.96</v>
      </c>
      <c r="H19" s="168">
        <f t="shared" si="23"/>
        <v>2587659.46</v>
      </c>
      <c r="I19" s="168">
        <f t="shared" si="23"/>
        <v>2741043.4300000011</v>
      </c>
      <c r="J19" s="168">
        <f t="shared" si="23"/>
        <v>2756831.75</v>
      </c>
      <c r="K19" s="168">
        <f t="shared" si="23"/>
        <v>2749272.3099999996</v>
      </c>
      <c r="L19" s="168">
        <f t="shared" si="23"/>
        <v>2924176.02</v>
      </c>
      <c r="M19" s="168">
        <f t="shared" si="23"/>
        <v>3048098.5</v>
      </c>
      <c r="N19" s="168">
        <f t="shared" si="23"/>
        <v>3036630.3900000006</v>
      </c>
      <c r="O19" s="169">
        <f t="shared" si="23"/>
        <v>2981090.5500000003</v>
      </c>
      <c r="P19" s="61">
        <f t="shared" si="14"/>
        <v>-1.8289957244352121E-2</v>
      </c>
      <c r="Q19" s="171"/>
      <c r="R19" s="170"/>
      <c r="S19" s="167">
        <f>SUM(S7:S17)</f>
        <v>563404.45400000003</v>
      </c>
      <c r="T19" s="168">
        <f t="shared" ref="T19:AF19" si="24">SUM(T7:T17)</f>
        <v>601441.3629999999</v>
      </c>
      <c r="U19" s="168">
        <f t="shared" si="24"/>
        <v>643870.35299999989</v>
      </c>
      <c r="V19" s="168">
        <f t="shared" si="24"/>
        <v>666679.82700000016</v>
      </c>
      <c r="W19" s="168">
        <f t="shared" si="24"/>
        <v>668780.37599999981</v>
      </c>
      <c r="X19" s="168">
        <f t="shared" si="24"/>
        <v>677428.10400000017</v>
      </c>
      <c r="Y19" s="168">
        <f t="shared" si="24"/>
        <v>665011.21</v>
      </c>
      <c r="Z19" s="168">
        <f t="shared" si="24"/>
        <v>713989.57499999984</v>
      </c>
      <c r="AA19" s="168">
        <f t="shared" si="24"/>
        <v>738126.86200000008</v>
      </c>
      <c r="AB19" s="168">
        <f t="shared" si="24"/>
        <v>754636.11499999987</v>
      </c>
      <c r="AC19" s="168">
        <f t="shared" si="24"/>
        <v>788494.7439999996</v>
      </c>
      <c r="AD19" s="168">
        <f t="shared" si="24"/>
        <v>859320.28300000017</v>
      </c>
      <c r="AE19" s="168">
        <f t="shared" si="24"/>
        <v>873467.71999999962</v>
      </c>
      <c r="AF19" s="169">
        <f t="shared" si="24"/>
        <v>860659.94200000039</v>
      </c>
      <c r="AG19" s="61">
        <f t="shared" si="15"/>
        <v>-1.4663138324103426E-2</v>
      </c>
      <c r="AI19" s="172">
        <f t="shared" si="0"/>
        <v>2.3086697357963106</v>
      </c>
      <c r="AJ19" s="173">
        <f t="shared" si="1"/>
        <v>2.1321845232065777</v>
      </c>
      <c r="AK19" s="173">
        <f t="shared" si="2"/>
        <v>2.1003466201232683</v>
      </c>
      <c r="AL19" s="173">
        <f t="shared" si="3"/>
        <v>2.3399852324809185</v>
      </c>
      <c r="AM19" s="173">
        <f t="shared" si="4"/>
        <v>2.5438375484452096</v>
      </c>
      <c r="AN19" s="173">
        <f t="shared" si="5"/>
        <v>2.6066256273938393</v>
      </c>
      <c r="AO19" s="173">
        <f t="shared" si="6"/>
        <v>2.5699332554369421</v>
      </c>
      <c r="AP19" s="173">
        <f t="shared" si="7"/>
        <v>2.6048094210605033</v>
      </c>
      <c r="AQ19" s="173">
        <f t="shared" si="8"/>
        <v>2.6774461734924522</v>
      </c>
      <c r="AR19" s="173">
        <f t="shared" si="9"/>
        <v>2.7448576565338483</v>
      </c>
      <c r="AS19" s="173">
        <f t="shared" si="10"/>
        <v>2.6964681284815391</v>
      </c>
      <c r="AT19" s="173">
        <f t="shared" si="11"/>
        <v>2.8192011609861041</v>
      </c>
      <c r="AU19" s="173">
        <f t="shared" si="12"/>
        <v>2.876437392171391</v>
      </c>
      <c r="AV19" s="173">
        <f>(AF19/O19)*10</f>
        <v>2.8870640712339322</v>
      </c>
      <c r="AW19" s="57">
        <f t="shared" ref="AW19:AW23" si="25">IF(AV19="","",(AV19-AU19)/AU19)</f>
        <v>3.6943891396569377E-3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6">SUM(E7:E9)</f>
        <v>705578.6</v>
      </c>
      <c r="F20" s="154">
        <f t="shared" si="26"/>
        <v>632916.85000000009</v>
      </c>
      <c r="G20" s="154">
        <f t="shared" si="26"/>
        <v>633325.84999999986</v>
      </c>
      <c r="H20" s="154">
        <f t="shared" si="26"/>
        <v>600973.71999999986</v>
      </c>
      <c r="I20" s="154">
        <f t="shared" si="26"/>
        <v>621189.68999999983</v>
      </c>
      <c r="J20" s="154">
        <f t="shared" si="26"/>
        <v>700212.19</v>
      </c>
      <c r="K20" s="154">
        <f t="shared" si="26"/>
        <v>677164.05</v>
      </c>
      <c r="L20" s="154">
        <f t="shared" si="26"/>
        <v>711594.16999999958</v>
      </c>
      <c r="M20" s="154">
        <f t="shared" ref="M20" si="27">SUM(M7:M9)</f>
        <v>777932.75999999954</v>
      </c>
      <c r="N20" s="154">
        <f t="shared" si="26"/>
        <v>755568.75999999954</v>
      </c>
      <c r="O20" s="119">
        <f>IF(O9="","",SUM(O7:O9))</f>
        <v>758918.2100000002</v>
      </c>
      <c r="P20" s="61">
        <f t="shared" si="14"/>
        <v>4.4330181147254604E-3</v>
      </c>
      <c r="R20" s="109" t="s">
        <v>85</v>
      </c>
      <c r="S20" s="117">
        <f t="shared" ref="S20:AE20" si="28">SUM(S7:S9)</f>
        <v>127825.96000000005</v>
      </c>
      <c r="T20" s="154">
        <f t="shared" si="28"/>
        <v>131829.77699999997</v>
      </c>
      <c r="U20" s="154">
        <f t="shared" si="28"/>
        <v>147637.00799999994</v>
      </c>
      <c r="V20" s="154">
        <f t="shared" si="28"/>
        <v>147798.02600000007</v>
      </c>
      <c r="W20" s="154">
        <f t="shared" si="28"/>
        <v>150261.35799999989</v>
      </c>
      <c r="X20" s="154">
        <f t="shared" si="28"/>
        <v>154060.902</v>
      </c>
      <c r="Y20" s="154">
        <f t="shared" si="28"/>
        <v>149616.23400000005</v>
      </c>
      <c r="Z20" s="154">
        <f t="shared" si="28"/>
        <v>163461.9059999999</v>
      </c>
      <c r="AA20" s="154">
        <f t="shared" si="28"/>
        <v>175986.76699999999</v>
      </c>
      <c r="AB20" s="154">
        <f t="shared" si="28"/>
        <v>179661.59399999992</v>
      </c>
      <c r="AC20" s="154">
        <f t="shared" si="28"/>
        <v>185422.15799999988</v>
      </c>
      <c r="AD20" s="154">
        <f t="shared" ref="AD20" si="29">SUM(AD7:AD9)</f>
        <v>208515.4380000002</v>
      </c>
      <c r="AE20" s="154">
        <f t="shared" si="28"/>
        <v>211263.07400000002</v>
      </c>
      <c r="AF20" s="119">
        <f>IF(AF9="","",SUM(AF7:AF9))</f>
        <v>211955.04799999984</v>
      </c>
      <c r="AG20" s="61">
        <f t="shared" si="15"/>
        <v>3.2754138567528974E-3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2.7960800549773941</v>
      </c>
      <c r="AV20" s="156">
        <f>IF(AV9="","",(AF20/O20)*10)</f>
        <v>2.792857586063191</v>
      </c>
      <c r="AW20" s="61">
        <f t="shared" si="25"/>
        <v>-1.1524952257595978E-3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30">SUM(E10:E12)</f>
        <v>793642.10999999975</v>
      </c>
      <c r="F21" s="154">
        <f t="shared" si="30"/>
        <v>677732</v>
      </c>
      <c r="G21" s="154">
        <f t="shared" si="30"/>
        <v>708901.94999999972</v>
      </c>
      <c r="H21" s="154">
        <f t="shared" si="30"/>
        <v>698966.54999999958</v>
      </c>
      <c r="I21" s="154">
        <f t="shared" si="30"/>
        <v>764650.08000000054</v>
      </c>
      <c r="J21" s="154">
        <f t="shared" si="30"/>
        <v>796480.04999999993</v>
      </c>
      <c r="K21" s="154">
        <f t="shared" si="30"/>
        <v>738948.75000000023</v>
      </c>
      <c r="L21" s="154">
        <f t="shared" si="30"/>
        <v>721584.67999999924</v>
      </c>
      <c r="M21" s="154">
        <f t="shared" ref="M21" si="31">SUM(M10:M12)</f>
        <v>857827.72000000044</v>
      </c>
      <c r="N21" s="154">
        <f t="shared" si="30"/>
        <v>793316.29000000039</v>
      </c>
      <c r="O21" s="119">
        <f>IF(O12="","",SUM(O10:O12))</f>
        <v>828214.39999999967</v>
      </c>
      <c r="P21" s="52">
        <f t="shared" si="14"/>
        <v>4.3990159334808654E-2</v>
      </c>
      <c r="R21" s="109" t="s">
        <v>86</v>
      </c>
      <c r="S21" s="117">
        <f t="shared" ref="S21:AE21" si="32">SUM(S10:S12)</f>
        <v>139067.76800000004</v>
      </c>
      <c r="T21" s="154">
        <f t="shared" si="32"/>
        <v>148853.359</v>
      </c>
      <c r="U21" s="154">
        <f t="shared" si="32"/>
        <v>154274.67400000006</v>
      </c>
      <c r="V21" s="154">
        <f t="shared" si="32"/>
        <v>163160.30300000007</v>
      </c>
      <c r="W21" s="154">
        <f t="shared" si="32"/>
        <v>160986.291</v>
      </c>
      <c r="X21" s="154">
        <f t="shared" si="32"/>
        <v>173530.01899999991</v>
      </c>
      <c r="Y21" s="154">
        <f t="shared" si="32"/>
        <v>163064.24500000002</v>
      </c>
      <c r="Z21" s="154">
        <f t="shared" si="32"/>
        <v>184238.13600000006</v>
      </c>
      <c r="AA21" s="154">
        <f t="shared" si="32"/>
        <v>191848.58100000001</v>
      </c>
      <c r="AB21" s="154">
        <f t="shared" si="32"/>
        <v>185481.71500000003</v>
      </c>
      <c r="AC21" s="154">
        <f t="shared" si="32"/>
        <v>184152.50399999987</v>
      </c>
      <c r="AD21" s="154">
        <f t="shared" ref="AD21" si="33">SUM(AD10:AD12)</f>
        <v>229727.8189999999</v>
      </c>
      <c r="AE21" s="154">
        <f t="shared" si="32"/>
        <v>219493.56100000002</v>
      </c>
      <c r="AF21" s="119">
        <f>IF(AF12="","",SUM(AF10:AF12))</f>
        <v>235913.27900000033</v>
      </c>
      <c r="AG21" s="52">
        <f t="shared" si="15"/>
        <v>7.4807287854791849E-2</v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2.7667849982004009</v>
      </c>
      <c r="AV21" s="157">
        <f>IF(AV10="","",(AF21/O21)*10)</f>
        <v>2.8484566194454048</v>
      </c>
      <c r="AW21" s="52">
        <f t="shared" ref="AW21" si="34">IF(AV21="","",(AV21-AU21)/AU21)</f>
        <v>2.9518600577249615E-2</v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5">SUM(E13:E15)</f>
        <v>754867.37999999942</v>
      </c>
      <c r="F22" s="154">
        <f t="shared" si="35"/>
        <v>738758.1099999994</v>
      </c>
      <c r="G22" s="154">
        <f t="shared" si="35"/>
        <v>704562.56</v>
      </c>
      <c r="H22" s="154">
        <f t="shared" si="35"/>
        <v>722837.31000000017</v>
      </c>
      <c r="I22" s="154">
        <f t="shared" si="35"/>
        <v>737201</v>
      </c>
      <c r="J22" s="154">
        <f t="shared" si="35"/>
        <v>693204.98</v>
      </c>
      <c r="K22" s="154">
        <f t="shared" si="35"/>
        <v>737933.16</v>
      </c>
      <c r="L22" s="154">
        <f t="shared" si="35"/>
        <v>849480.53000000073</v>
      </c>
      <c r="M22" s="154">
        <f t="shared" ref="M22" si="36">SUM(M13:M15)</f>
        <v>799727.64999999991</v>
      </c>
      <c r="N22" s="154">
        <f t="shared" si="35"/>
        <v>849670.04000000015</v>
      </c>
      <c r="O22" s="119">
        <f>IF(O15="","",SUM(O13:O15))</f>
        <v>818715.61000000034</v>
      </c>
      <c r="P22" s="52">
        <f t="shared" si="14"/>
        <v>-3.6431118602228002E-2</v>
      </c>
      <c r="R22" s="109" t="s">
        <v>87</v>
      </c>
      <c r="S22" s="117">
        <f t="shared" ref="S22:AE22" si="37">SUM(S13:S15)</f>
        <v>158206.60300000003</v>
      </c>
      <c r="T22" s="154">
        <f t="shared" si="37"/>
        <v>169988.98999999996</v>
      </c>
      <c r="U22" s="154">
        <f t="shared" si="37"/>
        <v>174028.42199999993</v>
      </c>
      <c r="V22" s="154">
        <f t="shared" si="37"/>
        <v>185845.58100000009</v>
      </c>
      <c r="W22" s="154">
        <f t="shared" si="37"/>
        <v>187208.74600000004</v>
      </c>
      <c r="X22" s="154">
        <f t="shared" si="37"/>
        <v>184869.60900000014</v>
      </c>
      <c r="Y22" s="154">
        <f t="shared" si="37"/>
        <v>182230.02000000002</v>
      </c>
      <c r="Z22" s="154">
        <f t="shared" si="37"/>
        <v>187633.69599999988</v>
      </c>
      <c r="AA22" s="154">
        <f t="shared" si="37"/>
        <v>192412.99599999998</v>
      </c>
      <c r="AB22" s="154">
        <f t="shared" si="37"/>
        <v>210505.53399999993</v>
      </c>
      <c r="AC22" s="154">
        <f t="shared" si="37"/>
        <v>229542.15600000002</v>
      </c>
      <c r="AD22" s="154">
        <f t="shared" ref="AD22" si="38">SUM(AD13:AD15)</f>
        <v>232578.478</v>
      </c>
      <c r="AE22" s="154">
        <f t="shared" si="37"/>
        <v>243737.13999999998</v>
      </c>
      <c r="AF22" s="119">
        <f>IF(AF15="","",SUM(AF13:AF15))</f>
        <v>232967.66700000002</v>
      </c>
      <c r="AG22" s="52">
        <f t="shared" si="15"/>
        <v>-4.4184784477244499E-2</v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2.8686093250975397</v>
      </c>
      <c r="AV22" s="157">
        <f>IF(AV11="","",(AF22/O22)*10)</f>
        <v>2.8455261406338632</v>
      </c>
      <c r="AW22" s="52">
        <f t="shared" ref="AW22" si="39">IF(AV22="","",(AV22-AU22)/AU22)</f>
        <v>-8.0468205488008152E-3</v>
      </c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40">SUM(E16:E18)</f>
        <v>786527.00999999943</v>
      </c>
      <c r="F23" s="155">
        <f t="shared" si="40"/>
        <v>786761.36999999953</v>
      </c>
      <c r="G23" s="155">
        <f t="shared" si="40"/>
        <v>751398.26999999967</v>
      </c>
      <c r="H23" s="155">
        <f t="shared" si="40"/>
        <v>756727.27000000025</v>
      </c>
      <c r="I23" s="155">
        <f t="shared" si="40"/>
        <v>858528.7000000003</v>
      </c>
      <c r="J23" s="155">
        <f t="shared" si="40"/>
        <v>762076.04</v>
      </c>
      <c r="K23" s="155">
        <f t="shared" si="40"/>
        <v>809163.8199999996</v>
      </c>
      <c r="L23" s="155">
        <f t="shared" si="40"/>
        <v>868724.61000000057</v>
      </c>
      <c r="M23" s="155">
        <f t="shared" ref="M23" si="41">SUM(M16:M18)</f>
        <v>852537.59000000032</v>
      </c>
      <c r="N23" s="155">
        <f t="shared" si="40"/>
        <v>855018.950000001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42">SUM(S16:S18)</f>
        <v>189279.87400000004</v>
      </c>
      <c r="T23" s="155">
        <f t="shared" si="42"/>
        <v>206246.13400000002</v>
      </c>
      <c r="U23" s="155">
        <f t="shared" si="42"/>
        <v>227564.73100000003</v>
      </c>
      <c r="V23" s="155">
        <f t="shared" si="42"/>
        <v>223989.65199999989</v>
      </c>
      <c r="W23" s="155">
        <f t="shared" si="42"/>
        <v>227828.40799999997</v>
      </c>
      <c r="X23" s="155">
        <f t="shared" si="42"/>
        <v>223073.37500000009</v>
      </c>
      <c r="Y23" s="155">
        <f t="shared" si="42"/>
        <v>229063.12599999984</v>
      </c>
      <c r="Z23" s="155">
        <f t="shared" si="42"/>
        <v>242707.26199999999</v>
      </c>
      <c r="AA23" s="155">
        <f t="shared" si="42"/>
        <v>240093.19299999997</v>
      </c>
      <c r="AB23" s="155">
        <f t="shared" si="42"/>
        <v>243753.495</v>
      </c>
      <c r="AC23" s="155">
        <f t="shared" si="42"/>
        <v>257072.85799999989</v>
      </c>
      <c r="AD23" s="155">
        <f t="shared" ref="AD23" si="43">SUM(AD16:AD18)</f>
        <v>256615.41600000014</v>
      </c>
      <c r="AE23" s="155">
        <f t="shared" si="42"/>
        <v>264469.51299999969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44">IF(U18="","",(U23/D23)*10)</f>
        <v>2.363592154138149</v>
      </c>
      <c r="AL23" s="158">
        <f t="shared" si="44"/>
        <v>2.8478316593348785</v>
      </c>
      <c r="AM23" s="158">
        <f t="shared" si="44"/>
        <v>2.895775220890676</v>
      </c>
      <c r="AN23" s="158">
        <f t="shared" si="44"/>
        <v>2.9687767979556323</v>
      </c>
      <c r="AO23" s="158">
        <f t="shared" si="44"/>
        <v>3.0270235404625998</v>
      </c>
      <c r="AP23" s="158">
        <f t="shared" si="44"/>
        <v>2.8270139600458304</v>
      </c>
      <c r="AQ23" s="158">
        <f t="shared" si="44"/>
        <v>3.1505149144959335</v>
      </c>
      <c r="AR23" s="158">
        <f t="shared" si="44"/>
        <v>3.012412183728137</v>
      </c>
      <c r="AS23" s="158">
        <f t="shared" si="44"/>
        <v>2.9591985197702608</v>
      </c>
      <c r="AT23" s="158">
        <f t="shared" si="44"/>
        <v>3.010018784039775</v>
      </c>
      <c r="AU23" s="158">
        <f t="shared" ref="AU23" si="45">IF(AE18="","",(AE23/N23)*10)</f>
        <v>3.0931421227564533</v>
      </c>
      <c r="AV23" s="158" t="str">
        <f>IF(AF18="","",(AF23/O23)*10)</f>
        <v/>
      </c>
      <c r="AW23" s="55" t="str">
        <f t="shared" si="25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2" t="s">
        <v>2</v>
      </c>
      <c r="B26" s="334" t="s">
        <v>72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9"/>
      <c r="P26" s="330" t="s">
        <v>148</v>
      </c>
      <c r="R26" s="335" t="s">
        <v>3</v>
      </c>
      <c r="S26" s="327" t="s">
        <v>72</v>
      </c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9"/>
      <c r="AG26" s="330" t="s">
        <v>148</v>
      </c>
      <c r="AI26" s="327" t="s">
        <v>72</v>
      </c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9"/>
      <c r="AW26" s="330" t="str">
        <f>AG26</f>
        <v>D       2023/2022</v>
      </c>
      <c r="AZ26" s="105"/>
    </row>
    <row r="27" spans="1:52" ht="20.100000000000001" customHeight="1" thickBot="1" x14ac:dyDescent="0.3">
      <c r="A27" s="333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1"/>
      <c r="R27" s="336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1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1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12">
        <v>101904.72999999995</v>
      </c>
      <c r="P29" s="61">
        <f>IF(O29="","",(O29-N29)/N29)</f>
        <v>3.2497228395415884E-2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27448.124000000014</v>
      </c>
      <c r="AF29" s="112">
        <v>28052.154000000028</v>
      </c>
      <c r="AG29" s="61">
        <f>(AF29-AE29)/AE29</f>
        <v>2.2006239843568656E-2</v>
      </c>
      <c r="AI29" s="197">
        <f t="shared" ref="AI29:AI38" si="46">(S29/B29)*10</f>
        <v>2.7191842704023532</v>
      </c>
      <c r="AJ29" s="156">
        <f t="shared" ref="AJ29:AJ38" si="47">(T29/C29)*10</f>
        <v>2.7800309700828514</v>
      </c>
      <c r="AK29" s="156">
        <f t="shared" ref="AK29:AK38" si="48">(U29/D29)*10</f>
        <v>1.9785027216642543</v>
      </c>
      <c r="AL29" s="156">
        <f t="shared" ref="AL29:AL38" si="49">(V29/E29)*10</f>
        <v>2.1318199900464254</v>
      </c>
      <c r="AM29" s="156">
        <f t="shared" ref="AM29:AM38" si="50">(W29/F29)*10</f>
        <v>2.8836241613634588</v>
      </c>
      <c r="AN29" s="156">
        <f t="shared" ref="AN29:AN38" si="51">(X29/G29)*10</f>
        <v>2.8113968285340656</v>
      </c>
      <c r="AO29" s="156">
        <f t="shared" ref="AO29:AO38" si="52">(Y29/H29)*10</f>
        <v>2.849648832409958</v>
      </c>
      <c r="AP29" s="156">
        <f t="shared" ref="AP29:AP38" si="53">(Z29/I29)*10</f>
        <v>2.7402501496381166</v>
      </c>
      <c r="AQ29" s="156">
        <f t="shared" ref="AQ29:AQ38" si="54">(AA29/J29)*10</f>
        <v>2.5088253749107055</v>
      </c>
      <c r="AR29" s="156">
        <f t="shared" ref="AR29:AR38" si="55">(AB29/K29)*10</f>
        <v>2.713367743379365</v>
      </c>
      <c r="AS29" s="156">
        <f t="shared" ref="AS29:AT38" si="56">(AC29/L29)*10</f>
        <v>2.7634057686437541</v>
      </c>
      <c r="AT29" s="156">
        <f t="shared" si="56"/>
        <v>2.8185167159702846</v>
      </c>
      <c r="AU29" s="156">
        <f>(AE29/N29)*10</f>
        <v>2.7810398942869212</v>
      </c>
      <c r="AV29" s="156">
        <f>(AF29/O29)*10</f>
        <v>2.7527823291421347</v>
      </c>
      <c r="AW29" s="61">
        <f t="shared" ref="AW29" si="57">IF(AV29="","",(AV29-AU29)/AU29)</f>
        <v>-1.0160791005852127E-2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19">
        <v>102309.93999999996</v>
      </c>
      <c r="P30" s="52">
        <f t="shared" ref="P30:P45" si="58">IF(O30="","",(O30-N30)/N30)</f>
        <v>-4.6204879525845156E-2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30612.233000000022</v>
      </c>
      <c r="AF30" s="119">
        <v>28250.444000000029</v>
      </c>
      <c r="AG30" s="52">
        <f t="shared" ref="AG30:AG39" si="59">(AF30-AE30)/AE30</f>
        <v>-7.7151803986334214E-2</v>
      </c>
      <c r="AI30" s="198">
        <f t="shared" si="46"/>
        <v>2.7879398375187985</v>
      </c>
      <c r="AJ30" s="157">
        <f t="shared" si="47"/>
        <v>2.0427271510143492</v>
      </c>
      <c r="AK30" s="157">
        <f t="shared" si="48"/>
        <v>2.0896835533292704</v>
      </c>
      <c r="AL30" s="157">
        <f t="shared" si="49"/>
        <v>1.9668833753855519</v>
      </c>
      <c r="AM30" s="157">
        <f t="shared" si="50"/>
        <v>2.7208012815111413</v>
      </c>
      <c r="AN30" s="157">
        <f t="shared" si="51"/>
        <v>2.8186535496385967</v>
      </c>
      <c r="AO30" s="157">
        <f t="shared" si="52"/>
        <v>2.5500559099287456</v>
      </c>
      <c r="AP30" s="157">
        <f t="shared" si="53"/>
        <v>2.5589202711163801</v>
      </c>
      <c r="AQ30" s="157">
        <f t="shared" si="54"/>
        <v>2.135369876877645</v>
      </c>
      <c r="AR30" s="157">
        <f t="shared" si="55"/>
        <v>2.795967218099392</v>
      </c>
      <c r="AS30" s="157">
        <f t="shared" si="56"/>
        <v>2.5867100565456687</v>
      </c>
      <c r="AT30" s="157">
        <f t="shared" si="56"/>
        <v>2.702163825618805</v>
      </c>
      <c r="AU30" s="157">
        <f t="shared" ref="AU30:AU38" si="60">(AE30/N30)*10</f>
        <v>2.8538574514087225</v>
      </c>
      <c r="AV30" s="157">
        <f t="shared" ref="AV30" si="61">(AF30/O30)*10</f>
        <v>2.7612609292899637</v>
      </c>
      <c r="AW30" s="52">
        <f t="shared" ref="AW30" si="62">IF(AV30="","",(AV30-AU30)/AU30)</f>
        <v>-3.244609224369327E-2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19">
        <v>140962.1399999999</v>
      </c>
      <c r="P31" s="52">
        <f t="shared" si="58"/>
        <v>2.2732155259935199E-2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38835.720000000016</v>
      </c>
      <c r="AF31" s="119">
        <v>39038.131999999998</v>
      </c>
      <c r="AG31" s="52">
        <f t="shared" si="59"/>
        <v>5.2120058544036776E-3</v>
      </c>
      <c r="AI31" s="198">
        <f t="shared" si="46"/>
        <v>2.0964781146598703</v>
      </c>
      <c r="AJ31" s="157">
        <f t="shared" si="47"/>
        <v>2.4308336581123937</v>
      </c>
      <c r="AK31" s="157">
        <f t="shared" si="48"/>
        <v>1.9152653234034593</v>
      </c>
      <c r="AL31" s="157">
        <f t="shared" si="49"/>
        <v>2.2929730300085991</v>
      </c>
      <c r="AM31" s="157">
        <f t="shared" si="50"/>
        <v>2.7059927155303445</v>
      </c>
      <c r="AN31" s="157">
        <f t="shared" si="51"/>
        <v>2.7063088774745574</v>
      </c>
      <c r="AO31" s="157">
        <f t="shared" si="52"/>
        <v>2.0927770392969895</v>
      </c>
      <c r="AP31" s="157">
        <f t="shared" si="53"/>
        <v>2.8047938509619263</v>
      </c>
      <c r="AQ31" s="157">
        <f t="shared" si="54"/>
        <v>2.691589892008329</v>
      </c>
      <c r="AR31" s="157">
        <f t="shared" si="55"/>
        <v>2.7142155595131729</v>
      </c>
      <c r="AS31" s="157">
        <f t="shared" si="56"/>
        <v>2.6248636127218381</v>
      </c>
      <c r="AT31" s="157">
        <f t="shared" si="56"/>
        <v>2.6944911272557897</v>
      </c>
      <c r="AU31" s="157">
        <f t="shared" si="60"/>
        <v>2.8176742788291529</v>
      </c>
      <c r="AV31" s="157">
        <f t="shared" ref="AV31" si="63">(AF31/O31)*10</f>
        <v>2.7694054587990808</v>
      </c>
      <c r="AW31" s="52">
        <f t="shared" ref="AW31" si="64">IF(AV31="","",(AV31-AU31)/AU31)</f>
        <v>-1.7130730969418338E-2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19">
        <v>116649.17</v>
      </c>
      <c r="P32" s="52">
        <f t="shared" si="58"/>
        <v>-0.11808018791036025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35088.123000000021</v>
      </c>
      <c r="AF32" s="119">
        <v>31275.879999999979</v>
      </c>
      <c r="AG32" s="52">
        <f t="shared" si="59"/>
        <v>-0.1086476754541712</v>
      </c>
      <c r="AI32" s="198">
        <f t="shared" si="46"/>
        <v>2.2914270225780289</v>
      </c>
      <c r="AJ32" s="157">
        <f t="shared" si="47"/>
        <v>1.9145717289185553</v>
      </c>
      <c r="AK32" s="157">
        <f t="shared" si="48"/>
        <v>2.1035922277296368</v>
      </c>
      <c r="AL32" s="157">
        <f t="shared" si="49"/>
        <v>2.004869476200021</v>
      </c>
      <c r="AM32" s="157">
        <f t="shared" si="50"/>
        <v>2.7051742263548508</v>
      </c>
      <c r="AN32" s="157">
        <f t="shared" si="51"/>
        <v>2.7930772105810764</v>
      </c>
      <c r="AO32" s="157">
        <f t="shared" si="52"/>
        <v>2.0109938298336294</v>
      </c>
      <c r="AP32" s="157">
        <f t="shared" si="53"/>
        <v>2.3678384891138591</v>
      </c>
      <c r="AQ32" s="157">
        <f t="shared" si="54"/>
        <v>2.2640842936783332</v>
      </c>
      <c r="AR32" s="157">
        <f t="shared" si="55"/>
        <v>2.578341806144997</v>
      </c>
      <c r="AS32" s="157">
        <f t="shared" si="56"/>
        <v>2.6090495071464521</v>
      </c>
      <c r="AT32" s="157">
        <f t="shared" si="56"/>
        <v>2.6516092544009791</v>
      </c>
      <c r="AU32" s="157">
        <f t="shared" si="60"/>
        <v>2.6528187763991968</v>
      </c>
      <c r="AV32" s="157">
        <f t="shared" ref="AV32" si="65">(AF32/O32)*10</f>
        <v>2.6811918164526998</v>
      </c>
      <c r="AW32" s="52">
        <f t="shared" ref="AW32" si="66">IF(AV32="","",(AV32-AU32)/AU32)</f>
        <v>1.0695430952888189E-2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19">
        <v>129413.43999999993</v>
      </c>
      <c r="P33" s="52">
        <f t="shared" si="58"/>
        <v>3.5265564949260118E-3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34502.495999999999</v>
      </c>
      <c r="AF33" s="119">
        <v>34647.590000000018</v>
      </c>
      <c r="AG33" s="52">
        <f t="shared" si="59"/>
        <v>4.2053189427228438E-3</v>
      </c>
      <c r="AI33" s="198">
        <f t="shared" si="46"/>
        <v>2.4552842575993914</v>
      </c>
      <c r="AJ33" s="157">
        <f t="shared" si="47"/>
        <v>2.2012427902355096</v>
      </c>
      <c r="AK33" s="157">
        <f t="shared" si="48"/>
        <v>1.8923654382954234</v>
      </c>
      <c r="AL33" s="157">
        <f t="shared" si="49"/>
        <v>2.3594416740317734</v>
      </c>
      <c r="AM33" s="157">
        <f t="shared" si="50"/>
        <v>2.6818729356906932</v>
      </c>
      <c r="AN33" s="157">
        <f t="shared" si="51"/>
        <v>2.7474026310017368</v>
      </c>
      <c r="AO33" s="157">
        <f t="shared" si="52"/>
        <v>2.3909894211379137</v>
      </c>
      <c r="AP33" s="157">
        <f t="shared" si="53"/>
        <v>2.6441904855347453</v>
      </c>
      <c r="AQ33" s="157">
        <f t="shared" si="54"/>
        <v>2.4025006171809284</v>
      </c>
      <c r="AR33" s="157">
        <f t="shared" si="55"/>
        <v>2.5432874794546838</v>
      </c>
      <c r="AS33" s="157">
        <f t="shared" si="56"/>
        <v>2.5567507968930014</v>
      </c>
      <c r="AT33" s="157">
        <f t="shared" si="56"/>
        <v>2.7072195800906469</v>
      </c>
      <c r="AU33" s="157">
        <f t="shared" si="60"/>
        <v>2.6754694876637215</v>
      </c>
      <c r="AV33" s="157">
        <f t="shared" ref="AV33" si="67">(AF33/O33)*10</f>
        <v>2.6772791141321983</v>
      </c>
      <c r="AW33" s="52">
        <f t="shared" ref="AW33" si="68">IF(AV33="","",(AV33-AU33)/AU33)</f>
        <v>6.7637716551087522E-4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19">
        <v>124020.86000000016</v>
      </c>
      <c r="P34" s="52">
        <f t="shared" si="58"/>
        <v>2.572991152251913E-2</v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32003.355000000043</v>
      </c>
      <c r="AF34" s="119">
        <v>33802.41300000003</v>
      </c>
      <c r="AG34" s="52">
        <f t="shared" si="59"/>
        <v>5.621466874332344E-2</v>
      </c>
      <c r="AI34" s="198">
        <f t="shared" si="46"/>
        <v>2.1020165625234823</v>
      </c>
      <c r="AJ34" s="157">
        <f t="shared" si="47"/>
        <v>1.7740098041642658</v>
      </c>
      <c r="AK34" s="157">
        <f t="shared" si="48"/>
        <v>2.354680177351006</v>
      </c>
      <c r="AL34" s="157">
        <f t="shared" si="49"/>
        <v>1.9712545810595916</v>
      </c>
      <c r="AM34" s="157">
        <f t="shared" si="50"/>
        <v>2.5708010782503732</v>
      </c>
      <c r="AN34" s="157">
        <f t="shared" si="51"/>
        <v>2.691606613908089</v>
      </c>
      <c r="AO34" s="157">
        <f t="shared" si="52"/>
        <v>2.5245321454200687</v>
      </c>
      <c r="AP34" s="157">
        <f t="shared" si="53"/>
        <v>2.3212555829506831</v>
      </c>
      <c r="AQ34" s="157">
        <f t="shared" si="54"/>
        <v>2.4196352167128494</v>
      </c>
      <c r="AR34" s="157">
        <f t="shared" si="55"/>
        <v>2.6077093653063175</v>
      </c>
      <c r="AS34" s="157">
        <f t="shared" si="56"/>
        <v>2.6111078111666934</v>
      </c>
      <c r="AT34" s="157">
        <f t="shared" si="56"/>
        <v>2.7174495870537294</v>
      </c>
      <c r="AU34" s="157">
        <f t="shared" si="60"/>
        <v>2.6468771860293314</v>
      </c>
      <c r="AV34" s="157">
        <f t="shared" ref="AV34" si="69">(AF34/O34)*10</f>
        <v>2.7255425417949839</v>
      </c>
      <c r="AW34" s="52">
        <f t="shared" ref="AW34" si="70">IF(AV34="","",(AV34-AU34)/AU34)</f>
        <v>2.9720062638667794E-2</v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19">
        <v>119680.52999999993</v>
      </c>
      <c r="P35" s="52">
        <f t="shared" si="58"/>
        <v>-7.9210546562442558E-2</v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33825.857000000018</v>
      </c>
      <c r="AF35" s="119">
        <v>33100.169000000002</v>
      </c>
      <c r="AG35" s="52">
        <f t="shared" si="59"/>
        <v>-2.1453647131542478E-2</v>
      </c>
      <c r="AI35" s="198">
        <f t="shared" si="46"/>
        <v>2.5730718413288924</v>
      </c>
      <c r="AJ35" s="157">
        <f t="shared" si="47"/>
        <v>2.1152117341675951</v>
      </c>
      <c r="AK35" s="157">
        <f t="shared" si="48"/>
        <v>2.0786182429808124</v>
      </c>
      <c r="AL35" s="157">
        <f t="shared" si="49"/>
        <v>2.2082312689324564</v>
      </c>
      <c r="AM35" s="157">
        <f t="shared" si="50"/>
        <v>2.8364029516511247</v>
      </c>
      <c r="AN35" s="157">
        <f t="shared" si="51"/>
        <v>2.9159914494554884</v>
      </c>
      <c r="AO35" s="157">
        <f t="shared" si="52"/>
        <v>2.6482236092860245</v>
      </c>
      <c r="AP35" s="157">
        <f t="shared" si="53"/>
        <v>2.4414298807413699</v>
      </c>
      <c r="AQ35" s="157">
        <f t="shared" si="54"/>
        <v>2.5776024338708856</v>
      </c>
      <c r="AR35" s="157">
        <f t="shared" si="55"/>
        <v>2.962909422884465</v>
      </c>
      <c r="AS35" s="157">
        <f t="shared" si="56"/>
        <v>2.6702840031607016</v>
      </c>
      <c r="AT35" s="157">
        <f t="shared" si="56"/>
        <v>2.9177581046988688</v>
      </c>
      <c r="AU35" s="157">
        <f t="shared" si="60"/>
        <v>2.6024694558995529</v>
      </c>
      <c r="AV35" s="157">
        <f t="shared" ref="AV35" si="71">(AF35/O35)*10</f>
        <v>2.7657104292569579</v>
      </c>
      <c r="AW35" s="52">
        <f t="shared" ref="AW35" si="72">IF(AV35="","",(AV35-AU35)/AU35)</f>
        <v>6.2725413736308439E-2</v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19">
        <v>97179.999999999942</v>
      </c>
      <c r="P36" s="52">
        <f t="shared" si="58"/>
        <v>-9.9618528438685142E-2</v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28965.705000000002</v>
      </c>
      <c r="AF36" s="119">
        <v>26742.023999999994</v>
      </c>
      <c r="AG36" s="52">
        <f t="shared" si="59"/>
        <v>-7.6769441655226672E-2</v>
      </c>
      <c r="AI36" s="198">
        <f t="shared" si="46"/>
        <v>2.596858038930463</v>
      </c>
      <c r="AJ36" s="157">
        <f t="shared" si="47"/>
        <v>2.5390380338304137</v>
      </c>
      <c r="AK36" s="157">
        <f t="shared" si="48"/>
        <v>2.4369051446930676</v>
      </c>
      <c r="AL36" s="157">
        <f t="shared" si="49"/>
        <v>3.0047628823362675</v>
      </c>
      <c r="AM36" s="157">
        <f t="shared" si="50"/>
        <v>2.8217482283915563</v>
      </c>
      <c r="AN36" s="157">
        <f t="shared" si="51"/>
        <v>3.0548593316653818</v>
      </c>
      <c r="AO36" s="157">
        <f t="shared" si="52"/>
        <v>2.4088946240090925</v>
      </c>
      <c r="AP36" s="157">
        <f t="shared" si="53"/>
        <v>2.4788911781300693</v>
      </c>
      <c r="AQ36" s="157">
        <f t="shared" si="54"/>
        <v>2.6460630977752024</v>
      </c>
      <c r="AR36" s="157">
        <f t="shared" si="55"/>
        <v>2.7962553403787336</v>
      </c>
      <c r="AS36" s="157">
        <f t="shared" si="56"/>
        <v>2.8847610738564002</v>
      </c>
      <c r="AT36" s="157">
        <f t="shared" si="56"/>
        <v>2.8576564297455391</v>
      </c>
      <c r="AU36" s="157">
        <f t="shared" si="60"/>
        <v>2.6836987129770478</v>
      </c>
      <c r="AV36" s="157">
        <f t="shared" ref="AV36" si="73">(AF36/O36)*10</f>
        <v>2.7518032516978814</v>
      </c>
      <c r="AW36" s="52">
        <f t="shared" ref="AW36" si="74">IF(AV36="","",(AV36-AU36)/AU36)</f>
        <v>2.537711792740131E-2</v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19">
        <v>113102.78999999992</v>
      </c>
      <c r="P37" s="52">
        <f t="shared" si="58"/>
        <v>-4.8984178715934253E-2</v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36707.813999999991</v>
      </c>
      <c r="AF37" s="119">
        <v>34421.229999999967</v>
      </c>
      <c r="AG37" s="52">
        <f t="shared" si="59"/>
        <v>-6.2291478321210438E-2</v>
      </c>
      <c r="AI37" s="198">
        <f t="shared" si="46"/>
        <v>2.6609147163514684</v>
      </c>
      <c r="AJ37" s="157">
        <f t="shared" si="47"/>
        <v>2.4477706740286518</v>
      </c>
      <c r="AK37" s="157">
        <f t="shared" si="48"/>
        <v>2.1417496349682335</v>
      </c>
      <c r="AL37" s="157">
        <f t="shared" si="49"/>
        <v>2.5106144445623939</v>
      </c>
      <c r="AM37" s="157">
        <f t="shared" si="50"/>
        <v>3.1842521435822113</v>
      </c>
      <c r="AN37" s="157">
        <f t="shared" si="51"/>
        <v>3.3649454435831103</v>
      </c>
      <c r="AO37" s="157">
        <f t="shared" si="52"/>
        <v>2.7034880868546924</v>
      </c>
      <c r="AP37" s="157">
        <f t="shared" si="53"/>
        <v>2.6358170139749189</v>
      </c>
      <c r="AQ37" s="157">
        <f t="shared" si="54"/>
        <v>3.1656773651131371</v>
      </c>
      <c r="AR37" s="157">
        <f t="shared" si="55"/>
        <v>3.2745226936823624</v>
      </c>
      <c r="AS37" s="157">
        <f t="shared" si="56"/>
        <v>2.8372562827357921</v>
      </c>
      <c r="AT37" s="157">
        <f t="shared" si="56"/>
        <v>3.0130879305787333</v>
      </c>
      <c r="AU37" s="157">
        <f t="shared" si="60"/>
        <v>3.0865473679962045</v>
      </c>
      <c r="AV37" s="157">
        <f t="shared" ref="AV37:AV38" si="75">(AF37/O37)*10</f>
        <v>3.0433581700327634</v>
      </c>
      <c r="AW37" s="52">
        <f t="shared" ref="AW37:AW38" si="76">IF(AV37="","",(AV37-AU37)/AU37)</f>
        <v>-1.3992721579866654E-2</v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19">
        <v>128442.23999999995</v>
      </c>
      <c r="P38" s="52">
        <f t="shared" si="58"/>
        <v>-8.6980520994034988E-3</v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41068.910000000025</v>
      </c>
      <c r="AF38" s="119">
        <v>41052.611999999965</v>
      </c>
      <c r="AG38" s="52">
        <f t="shared" si="59"/>
        <v>-3.9684520480481953E-4</v>
      </c>
      <c r="AI38" s="198">
        <f t="shared" si="46"/>
        <v>3.2539314368583776</v>
      </c>
      <c r="AJ38" s="157">
        <f t="shared" si="47"/>
        <v>3.1337083285605001</v>
      </c>
      <c r="AK38" s="157">
        <f t="shared" si="48"/>
        <v>2.2562326611474677</v>
      </c>
      <c r="AL38" s="157">
        <f t="shared" si="49"/>
        <v>3.3901116276712977</v>
      </c>
      <c r="AM38" s="157">
        <f t="shared" si="50"/>
        <v>3.3140091652530894</v>
      </c>
      <c r="AN38" s="157">
        <f t="shared" si="51"/>
        <v>3.4292885910740196</v>
      </c>
      <c r="AO38" s="157">
        <f t="shared" si="52"/>
        <v>3.2799387414257781</v>
      </c>
      <c r="AP38" s="157">
        <f t="shared" si="53"/>
        <v>3.0212068642228891</v>
      </c>
      <c r="AQ38" s="157">
        <f t="shared" si="54"/>
        <v>3.2532448061198354</v>
      </c>
      <c r="AR38" s="157">
        <f t="shared" si="55"/>
        <v>3.4008016340950329</v>
      </c>
      <c r="AS38" s="157">
        <f t="shared" si="56"/>
        <v>3.1623807399392989</v>
      </c>
      <c r="AT38" s="157">
        <f t="shared" si="56"/>
        <v>3.1617372629813776</v>
      </c>
      <c r="AU38" s="157">
        <f t="shared" si="60"/>
        <v>3.1696496791985505</v>
      </c>
      <c r="AV38" s="157">
        <f t="shared" si="75"/>
        <v>3.1961924675247007</v>
      </c>
      <c r="AW38" s="52">
        <f t="shared" si="76"/>
        <v>8.3740447723111081E-3</v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19">
        <v>141404.77999999982</v>
      </c>
      <c r="P39" s="52">
        <f t="shared" si="58"/>
        <v>-3.9048644105416162E-2</v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46669.291999999994</v>
      </c>
      <c r="AF39" s="119">
        <v>46021.907999999974</v>
      </c>
      <c r="AG39" s="52">
        <f t="shared" si="59"/>
        <v>-1.3871733901598939E-2</v>
      </c>
      <c r="AI39" s="198">
        <f t="shared" ref="AI39:AJ45" si="77">(S39/B39)*10</f>
        <v>3.2414904621629503</v>
      </c>
      <c r="AJ39" s="157">
        <f t="shared" si="77"/>
        <v>2.5668080317411479</v>
      </c>
      <c r="AK39" s="157">
        <f t="shared" ref="AK39:AT41" si="78">IF(U39="","",(U39/D39)*10)</f>
        <v>3.1227660965473962</v>
      </c>
      <c r="AL39" s="157">
        <f t="shared" si="78"/>
        <v>3.2923693141074821</v>
      </c>
      <c r="AM39" s="157">
        <f t="shared" si="78"/>
        <v>3.4202920027254784</v>
      </c>
      <c r="AN39" s="157">
        <f t="shared" si="78"/>
        <v>3.4483133730908344</v>
      </c>
      <c r="AO39" s="157">
        <f t="shared" si="78"/>
        <v>3.0834533940913951</v>
      </c>
      <c r="AP39" s="157">
        <f t="shared" si="78"/>
        <v>2.9683270442133765</v>
      </c>
      <c r="AQ39" s="157">
        <f t="shared" si="78"/>
        <v>3.3181225695901304</v>
      </c>
      <c r="AR39" s="157">
        <f t="shared" si="78"/>
        <v>3.2080125021789963</v>
      </c>
      <c r="AS39" s="157">
        <f t="shared" si="78"/>
        <v>3.0872727608300847</v>
      </c>
      <c r="AT39" s="157">
        <f t="shared" si="78"/>
        <v>3.0523879633076105</v>
      </c>
      <c r="AU39" s="157">
        <f>IF(AE39="","",(AE39/N39)*10)</f>
        <v>3.1715278243097793</v>
      </c>
      <c r="AV39" s="157">
        <f t="shared" ref="AV39" si="79">(AF39/O39)*10</f>
        <v>3.2546218027424558</v>
      </c>
      <c r="AW39" s="52">
        <f t="shared" ref="AW39" si="80">IF(AV39="","",(AV39-AU39)/AU39)</f>
        <v>2.6199984056819774E-2</v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19"/>
      <c r="P40" s="52" t="str">
        <f t="shared" si="58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32438.861000000004</v>
      </c>
      <c r="AF40" s="119"/>
      <c r="AG40" s="52"/>
      <c r="AI40" s="198">
        <f t="shared" si="77"/>
        <v>2.3641849315690981</v>
      </c>
      <c r="AJ40" s="157">
        <f t="shared" si="77"/>
        <v>2.3331363931299971</v>
      </c>
      <c r="AK40" s="157">
        <f t="shared" si="78"/>
        <v>1.8672394304510065</v>
      </c>
      <c r="AL40" s="157">
        <f t="shared" si="78"/>
        <v>3.0775081161693092</v>
      </c>
      <c r="AM40" s="157">
        <f t="shared" si="78"/>
        <v>3.1734234355002373</v>
      </c>
      <c r="AN40" s="157">
        <f t="shared" si="78"/>
        <v>3.0922544640903604</v>
      </c>
      <c r="AO40" s="157">
        <f t="shared" si="78"/>
        <v>2.9933333802103839</v>
      </c>
      <c r="AP40" s="157">
        <f t="shared" si="78"/>
        <v>2.4409599211403106</v>
      </c>
      <c r="AQ40" s="157">
        <f t="shared" si="78"/>
        <v>3.0553693343062638</v>
      </c>
      <c r="AR40" s="157">
        <f t="shared" si="78"/>
        <v>2.9890526462560034</v>
      </c>
      <c r="AS40" s="157">
        <f t="shared" si="78"/>
        <v>3.0440906927318663</v>
      </c>
      <c r="AT40" s="157">
        <f t="shared" si="78"/>
        <v>2.8814276072156284</v>
      </c>
      <c r="AU40" s="157">
        <f>IF(AE40="","",(AE40/N40)*10)</f>
        <v>2.9726921513406346</v>
      </c>
      <c r="AV40" s="157"/>
      <c r="AW40" s="52" t="str">
        <f t="shared" ref="AW40" si="81">IF(AV40="","",(AV40-AU40)/AU40)</f>
        <v/>
      </c>
      <c r="AZ40" s="105"/>
    </row>
    <row r="41" spans="1:52" ht="20.100000000000001" customHeight="1" thickBot="1" x14ac:dyDescent="0.3">
      <c r="A41" s="35" t="str">
        <f>A19</f>
        <v>jan-nov</v>
      </c>
      <c r="B41" s="167">
        <f>SUM(B29:B39)</f>
        <v>1347313.5</v>
      </c>
      <c r="C41" s="168">
        <f t="shared" ref="C41:O41" si="82">SUM(C29:C39)</f>
        <v>1522630.31</v>
      </c>
      <c r="D41" s="168">
        <f t="shared" si="82"/>
        <v>1663236.8999999994</v>
      </c>
      <c r="E41" s="168">
        <f t="shared" si="82"/>
        <v>1529456.7699999998</v>
      </c>
      <c r="F41" s="168">
        <f t="shared" si="82"/>
        <v>1278189.1899999997</v>
      </c>
      <c r="G41" s="168">
        <f t="shared" si="82"/>
        <v>1285973.0799999996</v>
      </c>
      <c r="H41" s="168">
        <f t="shared" si="82"/>
        <v>1533012.6400000001</v>
      </c>
      <c r="I41" s="168">
        <f t="shared" si="82"/>
        <v>1531005.3800000001</v>
      </c>
      <c r="J41" s="168">
        <f t="shared" si="82"/>
        <v>1563939.63</v>
      </c>
      <c r="K41" s="168">
        <f t="shared" si="82"/>
        <v>1444038.4599999993</v>
      </c>
      <c r="L41" s="168">
        <f t="shared" si="82"/>
        <v>1303677.7399999995</v>
      </c>
      <c r="M41" s="168">
        <f t="shared" si="82"/>
        <v>1392555.6499999997</v>
      </c>
      <c r="N41" s="168">
        <f t="shared" si="82"/>
        <v>1359484.8199999996</v>
      </c>
      <c r="O41" s="169">
        <f t="shared" si="82"/>
        <v>1315070.6199999992</v>
      </c>
      <c r="P41" s="61">
        <f t="shared" si="58"/>
        <v>-3.2669875637155281E-2</v>
      </c>
      <c r="R41" s="109"/>
      <c r="S41" s="167">
        <f>SUM(S29:S39)</f>
        <v>350777.60799999995</v>
      </c>
      <c r="T41" s="168">
        <f t="shared" ref="T41:AF41" si="83">SUM(T29:T39)</f>
        <v>353843.50400000007</v>
      </c>
      <c r="U41" s="168">
        <f t="shared" si="83"/>
        <v>368076.97400000005</v>
      </c>
      <c r="V41" s="168">
        <f t="shared" si="83"/>
        <v>374177.86999999982</v>
      </c>
      <c r="W41" s="168">
        <f t="shared" si="83"/>
        <v>373219.1860000001</v>
      </c>
      <c r="X41" s="168">
        <f t="shared" si="83"/>
        <v>385847.49299999978</v>
      </c>
      <c r="Y41" s="168">
        <f t="shared" si="83"/>
        <v>397208.80899999995</v>
      </c>
      <c r="Z41" s="168">
        <f t="shared" si="83"/>
        <v>406329.97399999999</v>
      </c>
      <c r="AA41" s="168">
        <f t="shared" si="83"/>
        <v>418280.353</v>
      </c>
      <c r="AB41" s="168">
        <f t="shared" si="83"/>
        <v>417886.22799999994</v>
      </c>
      <c r="AC41" s="168">
        <f t="shared" si="83"/>
        <v>361056.79999999993</v>
      </c>
      <c r="AD41" s="168">
        <f t="shared" si="83"/>
        <v>396171.84700000013</v>
      </c>
      <c r="AE41" s="168">
        <f t="shared" si="83"/>
        <v>385727.62900000019</v>
      </c>
      <c r="AF41" s="169">
        <f t="shared" si="83"/>
        <v>376404.55599999998</v>
      </c>
      <c r="AG41" s="57">
        <f t="shared" ref="AG41:AG45" si="84">IF(AF41="","",(AF41-AE41)/AE41)</f>
        <v>-2.4170093866934802E-2</v>
      </c>
      <c r="AI41" s="199">
        <f t="shared" si="77"/>
        <v>2.6035336838827785</v>
      </c>
      <c r="AJ41" s="173">
        <f t="shared" si="77"/>
        <v>2.3238963632610208</v>
      </c>
      <c r="AK41" s="173">
        <f t="shared" si="78"/>
        <v>2.2130159209430729</v>
      </c>
      <c r="AL41" s="173">
        <f t="shared" si="78"/>
        <v>2.4464756202295268</v>
      </c>
      <c r="AM41" s="173">
        <f t="shared" si="78"/>
        <v>2.919905667485736</v>
      </c>
      <c r="AN41" s="173">
        <f t="shared" si="78"/>
        <v>3.0004321163550323</v>
      </c>
      <c r="AO41" s="173">
        <f t="shared" si="78"/>
        <v>2.5910341417667624</v>
      </c>
      <c r="AP41" s="173">
        <f t="shared" si="78"/>
        <v>2.6540074862441045</v>
      </c>
      <c r="AQ41" s="173">
        <f t="shared" si="78"/>
        <v>2.6745300456386545</v>
      </c>
      <c r="AR41" s="173">
        <f t="shared" si="78"/>
        <v>2.8938718709749613</v>
      </c>
      <c r="AS41" s="173">
        <f t="shared" si="78"/>
        <v>2.7695249287603856</v>
      </c>
      <c r="AT41" s="173">
        <f t="shared" si="78"/>
        <v>2.8449264989876721</v>
      </c>
      <c r="AU41" s="173">
        <f>IF(AE41="","",(AE41/N41)*10)</f>
        <v>2.8373073632407335</v>
      </c>
      <c r="AV41" s="173">
        <f>IF(AF41="","",(AF41/O41)*10)</f>
        <v>2.8622383488424386</v>
      </c>
      <c r="AW41" s="61">
        <f t="shared" ref="AW41:AW42" si="85">IF(AV41="","",(AV41-AU41)/AU41)</f>
        <v>8.78684696790453E-3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86">SUM(E29:E31)</f>
        <v>397992.19999999995</v>
      </c>
      <c r="F42" s="154">
        <f t="shared" si="86"/>
        <v>320914.02999999997</v>
      </c>
      <c r="G42" s="154">
        <f t="shared" si="86"/>
        <v>319240.09999999998</v>
      </c>
      <c r="H42" s="154">
        <f t="shared" si="86"/>
        <v>375788.15999999986</v>
      </c>
      <c r="I42" s="154">
        <f t="shared" si="86"/>
        <v>329821.17</v>
      </c>
      <c r="J42" s="154">
        <f t="shared" si="86"/>
        <v>409296.98</v>
      </c>
      <c r="K42" s="154">
        <f t="shared" si="86"/>
        <v>362582.60999999987</v>
      </c>
      <c r="L42" s="154">
        <f t="shared" si="86"/>
        <v>323969.94999999995</v>
      </c>
      <c r="M42" s="154">
        <f t="shared" ref="M42:N42" si="87">SUM(M29:M31)</f>
        <v>371518.00999999989</v>
      </c>
      <c r="N42" s="154">
        <f t="shared" si="87"/>
        <v>343792.48999999976</v>
      </c>
      <c r="O42" s="154">
        <f t="shared" ref="O42" si="88">SUM(O29:O31)</f>
        <v>345176.80999999982</v>
      </c>
      <c r="P42" s="61">
        <f t="shared" si="58"/>
        <v>4.0266150083734121E-3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9">SUM(V29:V31)</f>
        <v>84446.709999999992</v>
      </c>
      <c r="W42" s="154">
        <f t="shared" si="89"/>
        <v>88812.746000000028</v>
      </c>
      <c r="X42" s="154">
        <f t="shared" si="89"/>
        <v>88470.203999999969</v>
      </c>
      <c r="Y42" s="154">
        <f t="shared" si="89"/>
        <v>91011.791000000027</v>
      </c>
      <c r="Z42" s="154">
        <f t="shared" si="89"/>
        <v>89366.013999999952</v>
      </c>
      <c r="AA42" s="154">
        <f t="shared" si="89"/>
        <v>99643.168000000005</v>
      </c>
      <c r="AB42" s="154">
        <f t="shared" si="89"/>
        <v>99340.117999999988</v>
      </c>
      <c r="AC42" s="154">
        <f t="shared" si="89"/>
        <v>86053.720000000016</v>
      </c>
      <c r="AD42" s="154">
        <f t="shared" ref="AD42:AE42" si="90">SUM(AD29:AD31)</f>
        <v>101509.05600000001</v>
      </c>
      <c r="AE42" s="154">
        <f t="shared" si="90"/>
        <v>96896.077000000048</v>
      </c>
      <c r="AF42" s="154">
        <f t="shared" ref="AF42" si="91">SUM(AF29:AF31)</f>
        <v>95340.730000000054</v>
      </c>
      <c r="AG42" s="52">
        <f t="shared" si="84"/>
        <v>-1.6051702485333781E-2</v>
      </c>
      <c r="AI42" s="197">
        <f t="shared" si="77"/>
        <v>2.4364590200545351</v>
      </c>
      <c r="AJ42" s="156">
        <f t="shared" si="77"/>
        <v>2.3667894900255999</v>
      </c>
      <c r="AK42" s="156">
        <f t="shared" ref="AK42:AT44" si="92">(U42/D42)*10</f>
        <v>1.9850252923809542</v>
      </c>
      <c r="AL42" s="156">
        <f t="shared" si="92"/>
        <v>2.1218182165379122</v>
      </c>
      <c r="AM42" s="156">
        <f t="shared" si="92"/>
        <v>2.7674934000236773</v>
      </c>
      <c r="AN42" s="156">
        <f t="shared" si="92"/>
        <v>2.7712747865947911</v>
      </c>
      <c r="AO42" s="156">
        <f t="shared" si="92"/>
        <v>2.4218908599994227</v>
      </c>
      <c r="AP42" s="156">
        <f t="shared" si="92"/>
        <v>2.7095293488892769</v>
      </c>
      <c r="AQ42" s="156">
        <f t="shared" si="92"/>
        <v>2.4344955587016552</v>
      </c>
      <c r="AR42" s="156">
        <f t="shared" si="92"/>
        <v>2.7397926778672597</v>
      </c>
      <c r="AS42" s="156">
        <f t="shared" si="92"/>
        <v>2.6562253690504329</v>
      </c>
      <c r="AT42" s="156">
        <f t="shared" si="92"/>
        <v>2.7322782009948869</v>
      </c>
      <c r="AU42" s="156">
        <f t="shared" ref="AU42:AV44" si="93">(AE42/N42)*10</f>
        <v>2.8184465867768118</v>
      </c>
      <c r="AV42" s="156">
        <f t="shared" si="93"/>
        <v>2.7620838723203942</v>
      </c>
      <c r="AW42" s="61">
        <f t="shared" si="85"/>
        <v>-1.9997794075946731E-2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94">SUM(E32:E34)</f>
        <v>452362.07000000007</v>
      </c>
      <c r="F43" s="154">
        <f t="shared" si="94"/>
        <v>346745.78999999992</v>
      </c>
      <c r="G43" s="154">
        <f t="shared" si="94"/>
        <v>356512.32999999996</v>
      </c>
      <c r="H43" s="154">
        <f t="shared" si="94"/>
        <v>427716.65999999992</v>
      </c>
      <c r="I43" s="154">
        <f t="shared" si="94"/>
        <v>426590.23</v>
      </c>
      <c r="J43" s="154">
        <f t="shared" si="94"/>
        <v>454858.03</v>
      </c>
      <c r="K43" s="154">
        <f t="shared" si="94"/>
        <v>390784.71999999991</v>
      </c>
      <c r="L43" s="154">
        <f t="shared" si="94"/>
        <v>348578.50999999989</v>
      </c>
      <c r="M43" s="154">
        <f t="shared" ref="M43:N43" si="95">SUM(M32:M34)</f>
        <v>402799.82999999984</v>
      </c>
      <c r="N43" s="154">
        <f t="shared" si="95"/>
        <v>382135.83999999968</v>
      </c>
      <c r="O43" s="154">
        <f>IF(O34="","",SUM(O32:O34))</f>
        <v>370083.47000000009</v>
      </c>
      <c r="P43" s="52">
        <f t="shared" si="58"/>
        <v>-3.1539491297125119E-2</v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96">SUM(V32:V34)</f>
        <v>94857.412999999986</v>
      </c>
      <c r="W43" s="154">
        <f t="shared" si="96"/>
        <v>91989.164000000033</v>
      </c>
      <c r="X43" s="154">
        <f t="shared" si="96"/>
        <v>97881.056000000011</v>
      </c>
      <c r="Y43" s="154">
        <f t="shared" si="96"/>
        <v>97771.116999999969</v>
      </c>
      <c r="Z43" s="154">
        <f t="shared" si="96"/>
        <v>103996.73799999995</v>
      </c>
      <c r="AA43" s="154">
        <f t="shared" si="96"/>
        <v>107258.03199999998</v>
      </c>
      <c r="AB43" s="154">
        <f t="shared" si="96"/>
        <v>100592.079</v>
      </c>
      <c r="AC43" s="154">
        <f t="shared" si="96"/>
        <v>90380.885999999999</v>
      </c>
      <c r="AD43" s="154">
        <f t="shared" ref="AD43:AE43" si="97">SUM(AD32:AD34)</f>
        <v>108425.69100000005</v>
      </c>
      <c r="AE43" s="154">
        <f t="shared" si="97"/>
        <v>101593.97400000006</v>
      </c>
      <c r="AF43" s="154">
        <f>IF(AF34="","",SUM(AF32:AF34))</f>
        <v>99725.883000000031</v>
      </c>
      <c r="AG43" s="52">
        <f t="shared" si="84"/>
        <v>-1.8387813040958791E-2</v>
      </c>
      <c r="AI43" s="198">
        <f t="shared" si="77"/>
        <v>2.2750732862824821</v>
      </c>
      <c r="AJ43" s="157">
        <f t="shared" si="77"/>
        <v>1.9521934010893327</v>
      </c>
      <c r="AK43" s="157">
        <f t="shared" si="92"/>
        <v>2.0898434558003469</v>
      </c>
      <c r="AL43" s="157">
        <f t="shared" si="92"/>
        <v>2.0969356029341712</v>
      </c>
      <c r="AM43" s="157">
        <f t="shared" si="92"/>
        <v>2.6529280715996597</v>
      </c>
      <c r="AN43" s="157">
        <f t="shared" si="92"/>
        <v>2.7455167118623924</v>
      </c>
      <c r="AO43" s="157">
        <f t="shared" si="92"/>
        <v>2.2858851698692302</v>
      </c>
      <c r="AP43" s="157">
        <f t="shared" si="92"/>
        <v>2.4378602857360319</v>
      </c>
      <c r="AQ43" s="157">
        <f t="shared" si="92"/>
        <v>2.3580551496474618</v>
      </c>
      <c r="AR43" s="157">
        <f t="shared" si="92"/>
        <v>2.5741047142273121</v>
      </c>
      <c r="AS43" s="157">
        <f t="shared" si="92"/>
        <v>2.5928415954270969</v>
      </c>
      <c r="AT43" s="157">
        <f t="shared" si="92"/>
        <v>2.6918008133220934</v>
      </c>
      <c r="AU43" s="157">
        <f t="shared" si="93"/>
        <v>2.6585827176011585</v>
      </c>
      <c r="AV43" s="157">
        <f t="shared" ref="AV43" si="98">(AF43/O43)*10</f>
        <v>2.6946862284878597</v>
      </c>
      <c r="AW43" s="52">
        <f t="shared" ref="AW43" si="99">IF(AV43="","",(AV43-AU43)/AU43)</f>
        <v>1.3579984044761033E-2</v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100">SUM(E35:E37)</f>
        <v>380039.47999999986</v>
      </c>
      <c r="F44" s="154">
        <f t="shared" si="100"/>
        <v>326934.71000000002</v>
      </c>
      <c r="G44" s="154">
        <f t="shared" si="100"/>
        <v>312275.05999999988</v>
      </c>
      <c r="H44" s="154">
        <f t="shared" si="100"/>
        <v>397927.66000000009</v>
      </c>
      <c r="I44" s="154">
        <f t="shared" si="100"/>
        <v>401306.53999999992</v>
      </c>
      <c r="J44" s="154">
        <f t="shared" si="100"/>
        <v>370175.25</v>
      </c>
      <c r="K44" s="154">
        <f t="shared" si="100"/>
        <v>378308.29999999981</v>
      </c>
      <c r="L44" s="154">
        <f t="shared" si="100"/>
        <v>363918.54</v>
      </c>
      <c r="M44" s="154">
        <f t="shared" ref="M44:N44" si="101">SUM(M35:M37)</f>
        <v>337143.84999999986</v>
      </c>
      <c r="N44" s="154">
        <f t="shared" si="101"/>
        <v>356836.42999999993</v>
      </c>
      <c r="O44" s="154">
        <f>IF(O37="","",SUM(O35:O37))</f>
        <v>329963.31999999977</v>
      </c>
      <c r="P44" s="52">
        <f t="shared" si="58"/>
        <v>-7.5309323097981246E-2</v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102">SUM(V35:V37)</f>
        <v>95010.713999999993</v>
      </c>
      <c r="W44" s="154">
        <f t="shared" si="102"/>
        <v>96933.330000000016</v>
      </c>
      <c r="X44" s="154">
        <f t="shared" si="102"/>
        <v>97029.099999999919</v>
      </c>
      <c r="Y44" s="154">
        <f t="shared" si="102"/>
        <v>103464.25199999993</v>
      </c>
      <c r="Z44" s="154">
        <f t="shared" si="102"/>
        <v>101256.62400000007</v>
      </c>
      <c r="AA44" s="154">
        <f t="shared" si="102"/>
        <v>103099.24100000001</v>
      </c>
      <c r="AB44" s="154">
        <f t="shared" si="102"/>
        <v>114633.18400000001</v>
      </c>
      <c r="AC44" s="154">
        <f t="shared" si="102"/>
        <v>101186.17999999993</v>
      </c>
      <c r="AD44" s="154">
        <f t="shared" ref="AD44:AE44" si="103">SUM(AD35:AD37)</f>
        <v>99045.043999999994</v>
      </c>
      <c r="AE44" s="154">
        <f t="shared" si="103"/>
        <v>99499.376000000018</v>
      </c>
      <c r="AF44" s="154">
        <f>IF(AF37="","",SUM(AF35:AF37))</f>
        <v>94263.422999999966</v>
      </c>
      <c r="AG44" s="52">
        <f t="shared" si="84"/>
        <v>-5.2622973233521095E-2</v>
      </c>
      <c r="AI44" s="198">
        <f t="shared" si="77"/>
        <v>2.613554504687233</v>
      </c>
      <c r="AJ44" s="157">
        <f t="shared" si="77"/>
        <v>2.3424497621770386</v>
      </c>
      <c r="AK44" s="157">
        <f t="shared" si="92"/>
        <v>2.1934914163029777</v>
      </c>
      <c r="AL44" s="157">
        <f t="shared" si="92"/>
        <v>2.5000222082189993</v>
      </c>
      <c r="AM44" s="157">
        <f t="shared" si="92"/>
        <v>2.9649140037776966</v>
      </c>
      <c r="AN44" s="157">
        <f t="shared" si="92"/>
        <v>3.1071677642140223</v>
      </c>
      <c r="AO44" s="157">
        <f t="shared" si="92"/>
        <v>2.6000769084511473</v>
      </c>
      <c r="AP44" s="157">
        <f t="shared" si="92"/>
        <v>2.5231740305054604</v>
      </c>
      <c r="AQ44" s="157">
        <f t="shared" si="92"/>
        <v>2.7851467919586739</v>
      </c>
      <c r="AR44" s="157">
        <f t="shared" si="92"/>
        <v>3.0301524973150222</v>
      </c>
      <c r="AS44" s="157">
        <f t="shared" si="92"/>
        <v>2.780462352921067</v>
      </c>
      <c r="AT44" s="157">
        <f t="shared" si="92"/>
        <v>2.9377680773355359</v>
      </c>
      <c r="AU44" s="157">
        <f t="shared" si="93"/>
        <v>2.7883749425472066</v>
      </c>
      <c r="AV44" s="157">
        <f t="shared" ref="AV44" si="104">(AF44/O44)*10</f>
        <v>2.8567848996064176</v>
      </c>
      <c r="AW44" s="52">
        <f t="shared" ref="AW44" si="105">IF(AV44="","",(AV44-AU44)/AU44)</f>
        <v>2.4533987884971381E-2</v>
      </c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106">IF(E40="","",SUM(E38:E40))</f>
        <v>407657.96999999974</v>
      </c>
      <c r="F45" s="155">
        <f t="shared" si="106"/>
        <v>389896.20999999979</v>
      </c>
      <c r="G45" s="155">
        <f t="shared" si="106"/>
        <v>414494.53</v>
      </c>
      <c r="H45" s="155">
        <f t="shared" si="106"/>
        <v>445352.96000000014</v>
      </c>
      <c r="I45" s="155">
        <f t="shared" si="106"/>
        <v>520911.64999999973</v>
      </c>
      <c r="J45" s="155">
        <f t="shared" si="106"/>
        <v>447178.6</v>
      </c>
      <c r="K45" s="155">
        <f t="shared" si="106"/>
        <v>436294.14999999967</v>
      </c>
      <c r="L45" s="155">
        <f t="shared" si="106"/>
        <v>375280.25999999972</v>
      </c>
      <c r="M45" s="155">
        <f t="shared" ref="M45:N45" si="107">IF(M40="","",SUM(M38:M40))</f>
        <v>397265.69</v>
      </c>
      <c r="N45" s="155">
        <f t="shared" si="107"/>
        <v>385842.90000000014</v>
      </c>
      <c r="O45" s="155" t="str">
        <f>IF(O40="","",SUM(O38:O40))</f>
        <v/>
      </c>
      <c r="P45" s="55" t="str">
        <f t="shared" si="58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108">IF(V40="","",SUM(V38:V40))</f>
        <v>133283.21699999986</v>
      </c>
      <c r="W45" s="155">
        <f t="shared" si="108"/>
        <v>129217.92900000005</v>
      </c>
      <c r="X45" s="155">
        <f t="shared" si="108"/>
        <v>138507.0309999999</v>
      </c>
      <c r="Y45" s="155">
        <f t="shared" si="108"/>
        <v>139017.64100000003</v>
      </c>
      <c r="Z45" s="155">
        <f t="shared" si="108"/>
        <v>147745.076</v>
      </c>
      <c r="AA45" s="155">
        <f t="shared" si="108"/>
        <v>144201.65400000001</v>
      </c>
      <c r="AB45" s="155">
        <f t="shared" si="108"/>
        <v>140364.57099999997</v>
      </c>
      <c r="AC45" s="155">
        <f t="shared" si="108"/>
        <v>116333.356</v>
      </c>
      <c r="AD45" s="155">
        <f t="shared" ref="AD45:AE45" si="109">IF(AD40="","",SUM(AD38:AD40))</f>
        <v>120666.09900000007</v>
      </c>
      <c r="AE45" s="155">
        <f t="shared" si="109"/>
        <v>120177.06300000002</v>
      </c>
      <c r="AF45" s="155" t="str">
        <f>IF(AF40="","",SUM(AF38:AF40))</f>
        <v/>
      </c>
      <c r="AG45" s="55" t="str">
        <f t="shared" si="84"/>
        <v/>
      </c>
      <c r="AI45" s="200">
        <f t="shared" si="77"/>
        <v>2.9376034082439215</v>
      </c>
      <c r="AJ45" s="158">
        <f t="shared" si="77"/>
        <v>2.642822586054681</v>
      </c>
      <c r="AK45" s="158">
        <f t="shared" ref="AK45:AT45" si="110">IF(U40="","",(U45/D45)*10)</f>
        <v>2.3651800960558829</v>
      </c>
      <c r="AL45" s="158">
        <f t="shared" si="110"/>
        <v>3.2694863539648189</v>
      </c>
      <c r="AM45" s="158">
        <f t="shared" si="110"/>
        <v>3.3141622228130947</v>
      </c>
      <c r="AN45" s="158">
        <f t="shared" si="110"/>
        <v>3.3415888745262787</v>
      </c>
      <c r="AO45" s="158">
        <f t="shared" si="110"/>
        <v>3.1215160442629593</v>
      </c>
      <c r="AP45" s="158">
        <f t="shared" si="110"/>
        <v>2.8362789736032989</v>
      </c>
      <c r="AQ45" s="158">
        <f t="shared" si="110"/>
        <v>3.2246993483140747</v>
      </c>
      <c r="AR45" s="158">
        <f t="shared" si="110"/>
        <v>3.2172003910664415</v>
      </c>
      <c r="AS45" s="158">
        <f t="shared" si="110"/>
        <v>3.0999060808580792</v>
      </c>
      <c r="AT45" s="158">
        <f t="shared" si="110"/>
        <v>3.0374155643795984</v>
      </c>
      <c r="AU45" s="158">
        <f>IF(AE40="","",(AE45/N45)*10)</f>
        <v>3.1146630662375796</v>
      </c>
      <c r="AV45" s="158"/>
      <c r="AW45" s="55"/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2" t="s">
        <v>15</v>
      </c>
      <c r="B48" s="334" t="s">
        <v>72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  <c r="P48" s="330" t="s">
        <v>148</v>
      </c>
      <c r="R48" s="335" t="s">
        <v>3</v>
      </c>
      <c r="S48" s="327" t="s">
        <v>72</v>
      </c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9"/>
      <c r="AG48" s="330" t="s">
        <v>148</v>
      </c>
      <c r="AI48" s="327" t="s">
        <v>72</v>
      </c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9"/>
      <c r="AW48" s="330" t="str">
        <f>AG48</f>
        <v>D       2023/2022</v>
      </c>
      <c r="AZ48" s="105"/>
    </row>
    <row r="49" spans="1:52" ht="20.100000000000001" customHeight="1" thickBot="1" x14ac:dyDescent="0.3">
      <c r="A49" s="333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1"/>
      <c r="R49" s="336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1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1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112">
        <v>136132.38999999993</v>
      </c>
      <c r="P51" s="61">
        <f>IF(O51="","",(O51-N51)/N51)</f>
        <v>5.9870044602828548E-2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35625.285999999978</v>
      </c>
      <c r="AF51" s="112">
        <v>34983.273000000016</v>
      </c>
      <c r="AG51" s="61">
        <f>(AF51-AE51)/AE51</f>
        <v>-1.8021272867815376E-2</v>
      </c>
      <c r="AI51" s="197">
        <f t="shared" ref="AI51:AI60" si="111">(S51/B51)*10</f>
        <v>1.8403950095881081</v>
      </c>
      <c r="AJ51" s="156">
        <f t="shared" ref="AJ51:AJ60" si="112">(T51/C51)*10</f>
        <v>2.1615227579625658</v>
      </c>
      <c r="AK51" s="156">
        <f t="shared" ref="AK51:AK60" si="113">(U51/D51)*10</f>
        <v>1.6233752122420044</v>
      </c>
      <c r="AL51" s="156">
        <f t="shared" ref="AL51:AL60" si="114">(V51/E51)*10</f>
        <v>2.1365698136809841</v>
      </c>
      <c r="AM51" s="156">
        <f t="shared" ref="AM51:AM60" si="115">(W51/F51)*10</f>
        <v>1.9118665881821473</v>
      </c>
      <c r="AN51" s="156">
        <f t="shared" ref="AN51:AN60" si="116">(X51/G51)*10</f>
        <v>2.084887683249244</v>
      </c>
      <c r="AO51" s="156">
        <f t="shared" ref="AO51:AO60" si="117">(Y51/H51)*10</f>
        <v>2.5496644283820684</v>
      </c>
      <c r="AP51" s="156">
        <f t="shared" ref="AP51:AP60" si="118">(Z51/I51)*10</f>
        <v>2.3022728777371348</v>
      </c>
      <c r="AQ51" s="156">
        <f t="shared" ref="AQ51:AQ60" si="119">(AA51/J51)*10</f>
        <v>2.6245023255663726</v>
      </c>
      <c r="AR51" s="156">
        <f t="shared" ref="AR51:AR60" si="120">(AB51/K51)*10</f>
        <v>2.5168305052232003</v>
      </c>
      <c r="AS51" s="156">
        <f t="shared" ref="AS51:AT60" si="121">(AC51/L51)*10</f>
        <v>2.5770024051709339</v>
      </c>
      <c r="AT51" s="156">
        <f t="shared" si="121"/>
        <v>2.4558880613738214</v>
      </c>
      <c r="AU51" s="156">
        <f>(AE51/N51)*10</f>
        <v>2.7736362714125953</v>
      </c>
      <c r="AV51" s="156">
        <f>(AF51/O51)*10</f>
        <v>2.5697979004115061</v>
      </c>
      <c r="AW51" s="61">
        <f t="shared" ref="AW51" si="122">IF(AV51="","",(AV51-AU51)/AU51)</f>
        <v>-7.3491384974308682E-2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119">
        <v>127037.36999999995</v>
      </c>
      <c r="P52" s="52">
        <f t="shared" ref="P52:P67" si="123">IF(O52="","",(O52-N52)/N52)</f>
        <v>-8.3569725635842543E-2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37504.744000000028</v>
      </c>
      <c r="AF52" s="119">
        <v>37715.522000000034</v>
      </c>
      <c r="AG52" s="52">
        <f t="shared" ref="AG52:AG61" si="124">(AF52-AE52)/AE52</f>
        <v>5.6200356946845328E-3</v>
      </c>
      <c r="AI52" s="198">
        <f t="shared" si="111"/>
        <v>1.9828769390109828</v>
      </c>
      <c r="AJ52" s="157">
        <f t="shared" si="112"/>
        <v>1.9988227993313985</v>
      </c>
      <c r="AK52" s="157">
        <f t="shared" si="113"/>
        <v>1.9749874173279136</v>
      </c>
      <c r="AL52" s="157">
        <f t="shared" si="114"/>
        <v>2.0345965286625685</v>
      </c>
      <c r="AM52" s="157">
        <f t="shared" si="115"/>
        <v>2.0060953800975545</v>
      </c>
      <c r="AN52" s="157">
        <f t="shared" si="116"/>
        <v>2.0568406639230217</v>
      </c>
      <c r="AO52" s="157">
        <f t="shared" si="117"/>
        <v>2.6533769046368283</v>
      </c>
      <c r="AP52" s="157">
        <f t="shared" si="118"/>
        <v>2.647838667682183</v>
      </c>
      <c r="AQ52" s="157">
        <f t="shared" si="119"/>
        <v>2.631341738074287</v>
      </c>
      <c r="AR52" s="157">
        <f t="shared" si="120"/>
        <v>2.536018842558001</v>
      </c>
      <c r="AS52" s="157">
        <f t="shared" si="121"/>
        <v>2.4832292547690611</v>
      </c>
      <c r="AT52" s="157">
        <f t="shared" si="121"/>
        <v>2.5417049850064632</v>
      </c>
      <c r="AU52" s="157">
        <f t="shared" ref="AU52:AU60" si="125">(AE52/N52)*10</f>
        <v>2.7055411202134874</v>
      </c>
      <c r="AV52" s="157">
        <f t="shared" ref="AV52" si="126">(AF52/O52)*10</f>
        <v>2.9688525510249502</v>
      </c>
      <c r="AW52" s="52">
        <f t="shared" ref="AW52" si="127">IF(AV52="","",(AV52-AU52)/AU52)</f>
        <v>9.7323019356174323E-2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144711.77000000008</v>
      </c>
      <c r="O53" s="119">
        <v>150571.64000000007</v>
      </c>
      <c r="P53" s="52">
        <f t="shared" si="123"/>
        <v>4.0493389031175504E-2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41236.967000000041</v>
      </c>
      <c r="AF53" s="119">
        <v>43915.523000000045</v>
      </c>
      <c r="AG53" s="52">
        <f t="shared" si="124"/>
        <v>6.4955213607247139E-2</v>
      </c>
      <c r="AI53" s="198">
        <f t="shared" si="111"/>
        <v>2.0077226683000542</v>
      </c>
      <c r="AJ53" s="157">
        <f t="shared" si="112"/>
        <v>1.8315235126543004</v>
      </c>
      <c r="AK53" s="157">
        <f t="shared" si="113"/>
        <v>1.8119557041330736</v>
      </c>
      <c r="AL53" s="157">
        <f t="shared" si="114"/>
        <v>2.0167206334389824</v>
      </c>
      <c r="AM53" s="157">
        <f t="shared" si="115"/>
        <v>1.9826132412987234</v>
      </c>
      <c r="AN53" s="157">
        <f t="shared" si="116"/>
        <v>2.113228319300315</v>
      </c>
      <c r="AO53" s="157">
        <f t="shared" si="117"/>
        <v>2.602660007755369</v>
      </c>
      <c r="AP53" s="157">
        <f t="shared" si="118"/>
        <v>2.6739934021991134</v>
      </c>
      <c r="AQ53" s="157">
        <f t="shared" si="119"/>
        <v>2.617554001228326</v>
      </c>
      <c r="AR53" s="157">
        <f t="shared" si="120"/>
        <v>2.609925131515602</v>
      </c>
      <c r="AS53" s="157">
        <f t="shared" si="121"/>
        <v>2.6161012043466729</v>
      </c>
      <c r="AT53" s="157">
        <f t="shared" si="121"/>
        <v>2.8377757985763923</v>
      </c>
      <c r="AU53" s="157">
        <f t="shared" si="125"/>
        <v>2.8495931602522742</v>
      </c>
      <c r="AV53" s="157">
        <f t="shared" ref="AV53" si="128">(AF53/O53)*10</f>
        <v>2.9165866161781877</v>
      </c>
      <c r="AW53" s="52">
        <f t="shared" ref="AW53" si="129">IF(AV53="","",(AV53-AU53)/AU53)</f>
        <v>2.3509831810511021E-2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119">
        <v>125294.90999999999</v>
      </c>
      <c r="P54" s="52">
        <f t="shared" si="123"/>
        <v>-3.6883924655281959E-2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37368.31299999998</v>
      </c>
      <c r="AF54" s="119">
        <v>37534.006999999983</v>
      </c>
      <c r="AG54" s="52">
        <f t="shared" si="124"/>
        <v>4.4340776100864716E-3</v>
      </c>
      <c r="AI54" s="198">
        <f t="shared" si="111"/>
        <v>1.9069227134443323</v>
      </c>
      <c r="AJ54" s="157">
        <f t="shared" si="112"/>
        <v>1.915464103514757</v>
      </c>
      <c r="AK54" s="157">
        <f t="shared" si="113"/>
        <v>1.8761332001822941</v>
      </c>
      <c r="AL54" s="157">
        <f t="shared" si="114"/>
        <v>1.8126793237794652</v>
      </c>
      <c r="AM54" s="157">
        <f t="shared" si="115"/>
        <v>2.2034024597762674</v>
      </c>
      <c r="AN54" s="157">
        <f t="shared" si="116"/>
        <v>1.9447659298682476</v>
      </c>
      <c r="AO54" s="157">
        <f t="shared" si="117"/>
        <v>2.43607496637682</v>
      </c>
      <c r="AP54" s="157">
        <f t="shared" si="118"/>
        <v>2.3737374992869791</v>
      </c>
      <c r="AQ54" s="157">
        <f t="shared" si="119"/>
        <v>2.3781815706915439</v>
      </c>
      <c r="AR54" s="157">
        <f t="shared" si="120"/>
        <v>2.4789600355286541</v>
      </c>
      <c r="AS54" s="157">
        <f t="shared" si="121"/>
        <v>2.7486232264577093</v>
      </c>
      <c r="AT54" s="157">
        <f t="shared" si="121"/>
        <v>2.7144993314116017</v>
      </c>
      <c r="AU54" s="157">
        <f t="shared" si="125"/>
        <v>2.8724249818937571</v>
      </c>
      <c r="AV54" s="157">
        <f t="shared" ref="AV54" si="130">(AF54/O54)*10</f>
        <v>2.9956529758471424</v>
      </c>
      <c r="AW54" s="52">
        <f t="shared" ref="AW54" si="131">IF(AV54="","",(AV54-AU54)/AU54)</f>
        <v>4.2900334988780993E-2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119">
        <v>152855.52999999997</v>
      </c>
      <c r="P55" s="52">
        <f t="shared" si="123"/>
        <v>3.7411076692616965E-2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42292.586000000018</v>
      </c>
      <c r="AF55" s="119">
        <v>46204.419000000053</v>
      </c>
      <c r="AG55" s="52">
        <f t="shared" si="124"/>
        <v>9.2494533202581497E-2</v>
      </c>
      <c r="AI55" s="198">
        <f t="shared" si="111"/>
        <v>1.7520340711061637</v>
      </c>
      <c r="AJ55" s="157">
        <f t="shared" si="112"/>
        <v>1.7517428736684229</v>
      </c>
      <c r="AK55" s="157">
        <f t="shared" si="113"/>
        <v>1.726322321385233</v>
      </c>
      <c r="AL55" s="157">
        <f t="shared" si="114"/>
        <v>2.0015272066699175</v>
      </c>
      <c r="AM55" s="157">
        <f t="shared" si="115"/>
        <v>2.0864842867894087</v>
      </c>
      <c r="AN55" s="157">
        <f t="shared" si="116"/>
        <v>2.3291488172697856</v>
      </c>
      <c r="AO55" s="157">
        <f t="shared" si="117"/>
        <v>2.331685483786639</v>
      </c>
      <c r="AP55" s="157">
        <f t="shared" si="118"/>
        <v>2.4456093561553693</v>
      </c>
      <c r="AQ55" s="157">
        <f t="shared" si="119"/>
        <v>2.5166896261109475</v>
      </c>
      <c r="AR55" s="157">
        <f t="shared" si="120"/>
        <v>2.3149959655163963</v>
      </c>
      <c r="AS55" s="157">
        <f t="shared" si="121"/>
        <v>2.5229270215366979</v>
      </c>
      <c r="AT55" s="157">
        <f t="shared" si="121"/>
        <v>2.6525523763560646</v>
      </c>
      <c r="AU55" s="157">
        <f t="shared" si="125"/>
        <v>2.8703441202536228</v>
      </c>
      <c r="AV55" s="157">
        <f t="shared" ref="AV55" si="132">(AF55/O55)*10</f>
        <v>3.0227508942594401</v>
      </c>
      <c r="AW55" s="52">
        <f t="shared" ref="AW55" si="133">IF(AV55="","",(AV55-AU55)/AU55)</f>
        <v>5.3097039107753617E-2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>
        <v>179980.49000000008</v>
      </c>
      <c r="P56" s="52">
        <f t="shared" si="123"/>
        <v>0.34570959594203704</v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38238.688000000016</v>
      </c>
      <c r="AF56" s="119">
        <v>52448.969999999979</v>
      </c>
      <c r="AG56" s="52">
        <f t="shared" si="124"/>
        <v>0.37162054304791936</v>
      </c>
      <c r="AI56" s="198">
        <f t="shared" si="111"/>
        <v>2.1642824699311363</v>
      </c>
      <c r="AJ56" s="157">
        <f t="shared" si="112"/>
        <v>1.6258312843389231</v>
      </c>
      <c r="AK56" s="157">
        <f t="shared" si="113"/>
        <v>1.8444156881700937</v>
      </c>
      <c r="AL56" s="157">
        <f t="shared" si="114"/>
        <v>2.2679253964330508</v>
      </c>
      <c r="AM56" s="157">
        <f t="shared" si="115"/>
        <v>1.9775145141985686</v>
      </c>
      <c r="AN56" s="157">
        <f t="shared" si="116"/>
        <v>2.2301042720461464</v>
      </c>
      <c r="AO56" s="157">
        <f t="shared" si="117"/>
        <v>2.4649217088977964</v>
      </c>
      <c r="AP56" s="157">
        <f t="shared" si="118"/>
        <v>2.2994092133916011</v>
      </c>
      <c r="AQ56" s="157">
        <f t="shared" si="119"/>
        <v>2.5374049995421668</v>
      </c>
      <c r="AR56" s="157">
        <f t="shared" si="120"/>
        <v>2.5635245583717103</v>
      </c>
      <c r="AS56" s="157">
        <f t="shared" si="121"/>
        <v>2.3079094660369694</v>
      </c>
      <c r="AT56" s="157">
        <f t="shared" si="121"/>
        <v>2.6287498593130412</v>
      </c>
      <c r="AU56" s="157">
        <f t="shared" si="125"/>
        <v>2.8590970820133683</v>
      </c>
      <c r="AV56" s="157">
        <f>(AF56/O56)*10</f>
        <v>2.9141475278792695</v>
      </c>
      <c r="AW56" s="52">
        <f>IF(AV56="","",(AV56-AU56)/AU56)</f>
        <v>1.9254486394402096E-2</v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119">
        <v>174520.21999999951</v>
      </c>
      <c r="P57" s="52">
        <f t="shared" si="123"/>
        <v>5.1006639303911028E-2</v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48307.429000000018</v>
      </c>
      <c r="AF57" s="119">
        <v>53463.06900000001</v>
      </c>
      <c r="AG57" s="52">
        <f t="shared" si="124"/>
        <v>0.10672561356970561</v>
      </c>
      <c r="AI57" s="198">
        <f t="shared" si="111"/>
        <v>1.78028436914874</v>
      </c>
      <c r="AJ57" s="157">
        <f t="shared" si="112"/>
        <v>1.8490670998920886</v>
      </c>
      <c r="AK57" s="157">
        <f t="shared" si="113"/>
        <v>2.0713675613226452</v>
      </c>
      <c r="AL57" s="157">
        <f t="shared" si="114"/>
        <v>2.6398668876056313</v>
      </c>
      <c r="AM57" s="157">
        <f t="shared" si="115"/>
        <v>2.1564433770399614</v>
      </c>
      <c r="AN57" s="157">
        <f t="shared" si="116"/>
        <v>2.2613040218962874</v>
      </c>
      <c r="AO57" s="157">
        <f t="shared" si="117"/>
        <v>2.3003462816760107</v>
      </c>
      <c r="AP57" s="157">
        <f t="shared" si="118"/>
        <v>2.695125703096739</v>
      </c>
      <c r="AQ57" s="157">
        <f t="shared" si="119"/>
        <v>2.7967861439132284</v>
      </c>
      <c r="AR57" s="157">
        <f t="shared" si="120"/>
        <v>2.7346902490333531</v>
      </c>
      <c r="AS57" s="157">
        <f t="shared" si="121"/>
        <v>2.5669833050728972</v>
      </c>
      <c r="AT57" s="157">
        <f t="shared" si="121"/>
        <v>2.8743178526367079</v>
      </c>
      <c r="AU57" s="157">
        <f t="shared" si="125"/>
        <v>2.9092003555062247</v>
      </c>
      <c r="AV57" s="157">
        <f>(AF57/O57)*10</f>
        <v>3.0634312173111038</v>
      </c>
      <c r="AW57" s="52">
        <f>IF(AV57="","",(AV57-AU57)/AU57)</f>
        <v>5.3014864209323824E-2</v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119">
        <v>163667.36999999994</v>
      </c>
      <c r="P58" s="52">
        <f t="shared" si="123"/>
        <v>0.14794939711172436</v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41256.031000000025</v>
      </c>
      <c r="AF58" s="119">
        <v>40571.524000000019</v>
      </c>
      <c r="AG58" s="52">
        <f t="shared" si="124"/>
        <v>-1.6591683286257097E-2</v>
      </c>
      <c r="AI58" s="198">
        <f t="shared" si="111"/>
        <v>1.6675286305808483</v>
      </c>
      <c r="AJ58" s="157">
        <f t="shared" si="112"/>
        <v>1.5335201199016324</v>
      </c>
      <c r="AK58" s="157">
        <f t="shared" si="113"/>
        <v>1.7218122402971472</v>
      </c>
      <c r="AL58" s="157">
        <f t="shared" si="114"/>
        <v>2.1904030522566904</v>
      </c>
      <c r="AM58" s="157">
        <f t="shared" si="115"/>
        <v>2.2098559498187784</v>
      </c>
      <c r="AN58" s="157">
        <f t="shared" si="116"/>
        <v>1.9543144793232015</v>
      </c>
      <c r="AO58" s="157">
        <f t="shared" si="117"/>
        <v>2.3412179443459293</v>
      </c>
      <c r="AP58" s="157">
        <f t="shared" si="118"/>
        <v>2.250318511572504</v>
      </c>
      <c r="AQ58" s="157">
        <f t="shared" si="119"/>
        <v>2.5225098647387783</v>
      </c>
      <c r="AR58" s="157">
        <f t="shared" si="120"/>
        <v>2.5830822495328061</v>
      </c>
      <c r="AS58" s="157">
        <f t="shared" si="121"/>
        <v>2.554902722610267</v>
      </c>
      <c r="AT58" s="157">
        <f t="shared" si="121"/>
        <v>2.4572668535012139</v>
      </c>
      <c r="AU58" s="157">
        <f t="shared" si="125"/>
        <v>2.8936638936443257</v>
      </c>
      <c r="AV58" s="157">
        <f t="shared" ref="AV58:AV60" si="134">(AF58/O58)*10</f>
        <v>2.4789012006486102</v>
      </c>
      <c r="AW58" s="52">
        <f t="shared" ref="AW58:AW60" si="135">IF(AV58="","",(AV58-AU58)/AU58)</f>
        <v>-0.1433347853241369</v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119">
        <v>150564.69999999995</v>
      </c>
      <c r="P59" s="52">
        <f t="shared" si="123"/>
        <v>-0.18264372950803487</v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54674.304000000055</v>
      </c>
      <c r="AF59" s="119">
        <v>44669.6510000001</v>
      </c>
      <c r="AG59" s="52">
        <f t="shared" si="124"/>
        <v>-0.18298638058565767</v>
      </c>
      <c r="AI59" s="198">
        <f t="shared" si="111"/>
        <v>2.0176378539558204</v>
      </c>
      <c r="AJ59" s="157">
        <f t="shared" si="112"/>
        <v>2.1322284964573752</v>
      </c>
      <c r="AK59" s="157">
        <f t="shared" si="113"/>
        <v>2.0698124355501131</v>
      </c>
      <c r="AL59" s="157">
        <f t="shared" si="114"/>
        <v>2.4195441735474672</v>
      </c>
      <c r="AM59" s="157">
        <f t="shared" si="115"/>
        <v>2.2147954439362096</v>
      </c>
      <c r="AN59" s="157">
        <f t="shared" si="116"/>
        <v>2.4385642559372496</v>
      </c>
      <c r="AO59" s="157">
        <f t="shared" si="117"/>
        <v>2.6162790798815738</v>
      </c>
      <c r="AP59" s="157">
        <f t="shared" si="118"/>
        <v>2.741714467283753</v>
      </c>
      <c r="AQ59" s="157">
        <f t="shared" si="119"/>
        <v>2.9662199105238427</v>
      </c>
      <c r="AR59" s="157">
        <f t="shared" si="120"/>
        <v>2.6555324622013563</v>
      </c>
      <c r="AS59" s="157">
        <f t="shared" si="121"/>
        <v>2.786435485029668</v>
      </c>
      <c r="AT59" s="157">
        <f t="shared" si="121"/>
        <v>3.3033356079417873</v>
      </c>
      <c r="AU59" s="157">
        <f t="shared" si="125"/>
        <v>2.9680519543547716</v>
      </c>
      <c r="AV59" s="157">
        <f t="shared" si="134"/>
        <v>2.9668076913114505</v>
      </c>
      <c r="AW59" s="52">
        <f t="shared" si="135"/>
        <v>-4.1921875440743069E-4</v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119">
        <v>155276.96000000005</v>
      </c>
      <c r="P60" s="52">
        <f t="shared" si="123"/>
        <v>-8.1072552778110971E-2</v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53916.488000000005</v>
      </c>
      <c r="AF60" s="119">
        <v>47719.205000000024</v>
      </c>
      <c r="AG60" s="52">
        <f t="shared" si="124"/>
        <v>-0.11494226033416681</v>
      </c>
      <c r="AI60" s="198">
        <f t="shared" si="111"/>
        <v>2.3647140718469641</v>
      </c>
      <c r="AJ60" s="157">
        <f t="shared" si="112"/>
        <v>2.2614935016861302</v>
      </c>
      <c r="AK60" s="157">
        <f t="shared" si="113"/>
        <v>2.5580688905462297</v>
      </c>
      <c r="AL60" s="157">
        <f t="shared" si="114"/>
        <v>2.3603331049966276</v>
      </c>
      <c r="AM60" s="157">
        <f t="shared" si="115"/>
        <v>2.5709811698639262</v>
      </c>
      <c r="AN60" s="157">
        <f t="shared" si="116"/>
        <v>2.426905203187177</v>
      </c>
      <c r="AO60" s="157">
        <f t="shared" si="117"/>
        <v>2.7569178405590455</v>
      </c>
      <c r="AP60" s="157">
        <f t="shared" si="118"/>
        <v>2.568696662723287</v>
      </c>
      <c r="AQ60" s="157">
        <f t="shared" si="119"/>
        <v>2.9967018158701015</v>
      </c>
      <c r="AR60" s="157">
        <f t="shared" si="120"/>
        <v>2.6446157846551293</v>
      </c>
      <c r="AS60" s="157">
        <f t="shared" si="121"/>
        <v>2.8633281235413843</v>
      </c>
      <c r="AT60" s="157">
        <f t="shared" si="121"/>
        <v>3.0177047586960484</v>
      </c>
      <c r="AU60" s="157">
        <f t="shared" si="125"/>
        <v>3.1907721970477527</v>
      </c>
      <c r="AV60" s="157">
        <f t="shared" si="134"/>
        <v>3.0731671331020394</v>
      </c>
      <c r="AW60" s="52">
        <f t="shared" si="135"/>
        <v>-3.6857869093420988E-2</v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119">
        <v>150118.34999999992</v>
      </c>
      <c r="P61" s="52">
        <f t="shared" si="123"/>
        <v>-0.21967368153707501</v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57319.255000000048</v>
      </c>
      <c r="AF61" s="119">
        <v>45030.222999999998</v>
      </c>
      <c r="AG61" s="52">
        <f t="shared" si="124"/>
        <v>-0.21439622688745763</v>
      </c>
      <c r="AI61" s="198">
        <f t="shared" ref="AI61:AJ67" si="136">(S61/B61)*10</f>
        <v>1.9784200067392308</v>
      </c>
      <c r="AJ61" s="157">
        <f t="shared" si="136"/>
        <v>1.9672226836151285</v>
      </c>
      <c r="AK61" s="157">
        <f t="shared" ref="AK61:AT63" si="137">IF(U61="","",(U61/D61)*10)</f>
        <v>2.1967931517532344</v>
      </c>
      <c r="AL61" s="157">
        <f t="shared" si="137"/>
        <v>2.3729260081576027</v>
      </c>
      <c r="AM61" s="157">
        <f t="shared" si="137"/>
        <v>2.4758168420606395</v>
      </c>
      <c r="AN61" s="157">
        <f t="shared" si="137"/>
        <v>2.4958910965727048</v>
      </c>
      <c r="AO61" s="157">
        <f t="shared" si="137"/>
        <v>2.8239750172941114</v>
      </c>
      <c r="AP61" s="157">
        <f t="shared" si="137"/>
        <v>2.95999563618712</v>
      </c>
      <c r="AQ61" s="157">
        <f t="shared" si="137"/>
        <v>2.8613877922934243</v>
      </c>
      <c r="AR61" s="157">
        <f t="shared" si="137"/>
        <v>2.7146381384743794</v>
      </c>
      <c r="AS61" s="157">
        <f t="shared" si="137"/>
        <v>2.7936391721613445</v>
      </c>
      <c r="AT61" s="157">
        <f t="shared" si="137"/>
        <v>3.094595117974555</v>
      </c>
      <c r="AU61" s="157">
        <f t="shared" ref="AU61:AV63" si="138">IF(AE61="","",(AE61/N61)*10)</f>
        <v>2.9794973919702468</v>
      </c>
      <c r="AV61" s="157">
        <f t="shared" si="138"/>
        <v>2.9996481442808305</v>
      </c>
      <c r="AW61" s="52">
        <f t="shared" ref="AW61:AW67" si="139">IF(AV61="","",(AV61-AU61)/AU61)</f>
        <v>6.7631380933207219E-3</v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123"/>
      <c r="P62" s="52" t="str">
        <f t="shared" si="123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33056.706999999988</v>
      </c>
      <c r="AF62" s="123"/>
      <c r="AG62" s="52"/>
      <c r="AI62" s="198">
        <f t="shared" si="136"/>
        <v>2.0408556968710365</v>
      </c>
      <c r="AJ62" s="157">
        <f t="shared" si="136"/>
        <v>1.8586959199657298</v>
      </c>
      <c r="AK62" s="157">
        <f t="shared" si="137"/>
        <v>2.3103681372605527</v>
      </c>
      <c r="AL62" s="157">
        <f t="shared" si="137"/>
        <v>2.494909882777443</v>
      </c>
      <c r="AM62" s="157">
        <f t="shared" si="137"/>
        <v>2.357121537342076</v>
      </c>
      <c r="AN62" s="157">
        <f t="shared" si="137"/>
        <v>2.6659387435479127</v>
      </c>
      <c r="AO62" s="157">
        <f t="shared" si="137"/>
        <v>3.190162257970441</v>
      </c>
      <c r="AP62" s="157">
        <f t="shared" si="137"/>
        <v>3.0157583548138938</v>
      </c>
      <c r="AQ62" s="157">
        <f t="shared" si="137"/>
        <v>3.3894753383554024</v>
      </c>
      <c r="AR62" s="157">
        <f t="shared" si="137"/>
        <v>3.080067195408315</v>
      </c>
      <c r="AS62" s="157">
        <f t="shared" si="137"/>
        <v>2.920769071613742</v>
      </c>
      <c r="AT62" s="157">
        <f t="shared" si="137"/>
        <v>2.7992960150697193</v>
      </c>
      <c r="AU62" s="157">
        <f t="shared" si="138"/>
        <v>3.0658930312246784</v>
      </c>
      <c r="AV62" s="157" t="str">
        <f t="shared" si="138"/>
        <v/>
      </c>
      <c r="AW62" s="52" t="str">
        <f t="shared" si="139"/>
        <v/>
      </c>
      <c r="AZ62" s="105"/>
    </row>
    <row r="63" spans="1:52" ht="20.100000000000001" customHeight="1" thickBot="1" x14ac:dyDescent="0.3">
      <c r="A63" s="35" t="str">
        <f>A19</f>
        <v>jan-nov</v>
      </c>
      <c r="B63" s="167">
        <f>SUM(B51:B61)</f>
        <v>1093072.1700000002</v>
      </c>
      <c r="C63" s="168">
        <f t="shared" ref="C63:O63" si="140">SUM(C51:C61)</f>
        <v>1298145.0800000003</v>
      </c>
      <c r="D63" s="168">
        <f t="shared" si="140"/>
        <v>1402306.4099999995</v>
      </c>
      <c r="E63" s="168">
        <f t="shared" si="140"/>
        <v>1319620.3</v>
      </c>
      <c r="F63" s="168">
        <f t="shared" si="140"/>
        <v>1350832.3699999996</v>
      </c>
      <c r="G63" s="168">
        <f t="shared" si="140"/>
        <v>1312896.8800000001</v>
      </c>
      <c r="H63" s="168">
        <f t="shared" si="140"/>
        <v>1054646.8199999996</v>
      </c>
      <c r="I63" s="168">
        <f t="shared" si="140"/>
        <v>1210038.0499999993</v>
      </c>
      <c r="J63" s="168">
        <f t="shared" si="140"/>
        <v>1192892.1199999999</v>
      </c>
      <c r="K63" s="168">
        <f t="shared" si="140"/>
        <v>1305233.8499999992</v>
      </c>
      <c r="L63" s="168">
        <f t="shared" si="140"/>
        <v>1620498.2800000005</v>
      </c>
      <c r="M63" s="168">
        <f t="shared" si="140"/>
        <v>1655542.8499999992</v>
      </c>
      <c r="N63" s="168">
        <f t="shared" si="140"/>
        <v>1677145.5699999994</v>
      </c>
      <c r="O63" s="169">
        <f t="shared" si="140"/>
        <v>1666019.9299999992</v>
      </c>
      <c r="P63" s="57">
        <f t="shared" si="123"/>
        <v>-6.6336758114563269E-3</v>
      </c>
      <c r="R63" s="109"/>
      <c r="S63" s="167">
        <f>SUM(S51:S61)</f>
        <v>212626.84600000005</v>
      </c>
      <c r="T63" s="168">
        <f t="shared" ref="T63:AF63" si="141">SUM(T51:T61)</f>
        <v>247597.859</v>
      </c>
      <c r="U63" s="168">
        <f t="shared" si="141"/>
        <v>275793.37900000002</v>
      </c>
      <c r="V63" s="168">
        <f t="shared" si="141"/>
        <v>292501.95699999999</v>
      </c>
      <c r="W63" s="168">
        <f t="shared" si="141"/>
        <v>295561.19000000012</v>
      </c>
      <c r="X63" s="168">
        <f t="shared" si="141"/>
        <v>291580.61099999998</v>
      </c>
      <c r="Y63" s="168">
        <f t="shared" si="141"/>
        <v>267802.40100000007</v>
      </c>
      <c r="Z63" s="168">
        <f t="shared" si="141"/>
        <v>307659.60100000002</v>
      </c>
      <c r="AA63" s="168">
        <f t="shared" si="141"/>
        <v>319846.50900000002</v>
      </c>
      <c r="AB63" s="168">
        <f t="shared" si="141"/>
        <v>336749.88700000005</v>
      </c>
      <c r="AC63" s="168">
        <f t="shared" si="141"/>
        <v>427437.94400000002</v>
      </c>
      <c r="AD63" s="168">
        <f t="shared" si="141"/>
        <v>463148.4360000001</v>
      </c>
      <c r="AE63" s="168">
        <f t="shared" si="141"/>
        <v>487740.09100000019</v>
      </c>
      <c r="AF63" s="169">
        <f t="shared" si="141"/>
        <v>484255.38600000023</v>
      </c>
      <c r="AG63" s="57">
        <f t="shared" ref="AG63:AG67" si="142">IF(AF63="","",(AF63-AE63)/AE63)</f>
        <v>-7.1445941481975833E-3</v>
      </c>
      <c r="AI63" s="199">
        <f t="shared" si="136"/>
        <v>1.9452223909424025</v>
      </c>
      <c r="AJ63" s="173">
        <f t="shared" si="136"/>
        <v>1.9073203975013329</v>
      </c>
      <c r="AK63" s="173">
        <f t="shared" si="137"/>
        <v>1.9667126744432419</v>
      </c>
      <c r="AL63" s="173">
        <f t="shared" si="137"/>
        <v>2.2165615139445793</v>
      </c>
      <c r="AM63" s="173">
        <f t="shared" si="137"/>
        <v>2.1879930964343135</v>
      </c>
      <c r="AN63" s="173">
        <f t="shared" si="137"/>
        <v>2.2208949951956618</v>
      </c>
      <c r="AO63" s="173">
        <f t="shared" si="137"/>
        <v>2.5392614467846233</v>
      </c>
      <c r="AP63" s="173">
        <f t="shared" si="137"/>
        <v>2.5425613764790307</v>
      </c>
      <c r="AQ63" s="173">
        <f t="shared" si="137"/>
        <v>2.6812693590431302</v>
      </c>
      <c r="AR63" s="173">
        <f t="shared" si="137"/>
        <v>2.5799965806893548</v>
      </c>
      <c r="AS63" s="173">
        <f t="shared" si="137"/>
        <v>2.6376945244273871</v>
      </c>
      <c r="AT63" s="173">
        <f t="shared" si="137"/>
        <v>2.7975623584735381</v>
      </c>
      <c r="AU63" s="173">
        <f t="shared" si="138"/>
        <v>2.9081559747971091</v>
      </c>
      <c r="AV63" s="173">
        <f t="shared" si="138"/>
        <v>2.9066602222459634</v>
      </c>
      <c r="AW63" s="61">
        <f t="shared" si="139"/>
        <v>-5.1433023679206167E-4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43">SUM(E51:E53)</f>
        <v>307586.39999999991</v>
      </c>
      <c r="F64" s="154">
        <f t="shared" si="143"/>
        <v>312002.81999999983</v>
      </c>
      <c r="G64" s="154">
        <f t="shared" si="143"/>
        <v>314085.74999999994</v>
      </c>
      <c r="H64" s="154">
        <f t="shared" si="143"/>
        <v>225185.55999999994</v>
      </c>
      <c r="I64" s="154">
        <f t="shared" si="143"/>
        <v>291368.51999999996</v>
      </c>
      <c r="J64" s="154">
        <f t="shared" si="143"/>
        <v>290915.21000000002</v>
      </c>
      <c r="K64" s="154">
        <f t="shared" si="143"/>
        <v>314581.43999999971</v>
      </c>
      <c r="L64" s="154">
        <f t="shared" si="143"/>
        <v>387624.22000000009</v>
      </c>
      <c r="M64" s="154">
        <f t="shared" ref="M64" si="144">SUM(M51:M53)</f>
        <v>406414.75</v>
      </c>
      <c r="N64" s="154">
        <f t="shared" si="143"/>
        <v>411776.26999999984</v>
      </c>
      <c r="O64" s="154">
        <f>SUM(O51:O53)</f>
        <v>413741.39999999997</v>
      </c>
      <c r="P64" s="52">
        <f t="shared" si="123"/>
        <v>4.7723245441028492E-3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45">SUM(W51:W53)</f>
        <v>61448.611999999994</v>
      </c>
      <c r="X64" s="154">
        <f t="shared" si="145"/>
        <v>65590.697999999975</v>
      </c>
      <c r="Y64" s="154">
        <f t="shared" si="145"/>
        <v>58604.442999999985</v>
      </c>
      <c r="Z64" s="154">
        <f t="shared" si="145"/>
        <v>74095.891999999963</v>
      </c>
      <c r="AA64" s="154">
        <f t="shared" si="145"/>
        <v>76343.599000000002</v>
      </c>
      <c r="AB64" s="154">
        <f t="shared" si="145"/>
        <v>80321.476000000039</v>
      </c>
      <c r="AC64" s="154">
        <f t="shared" si="145"/>
        <v>99368.438000000038</v>
      </c>
      <c r="AD64" s="154">
        <f t="shared" ref="AD64" si="146">SUM(AD51:AD53)</f>
        <v>107006.38200000001</v>
      </c>
      <c r="AE64" s="154">
        <f t="shared" si="145"/>
        <v>114366.99700000003</v>
      </c>
      <c r="AF64" s="119">
        <f>IF(AF53="","",SUM(AF51:AF53))</f>
        <v>116614.31800000009</v>
      </c>
      <c r="AG64" s="52">
        <f t="shared" si="142"/>
        <v>1.9650083144178855E-2</v>
      </c>
      <c r="AI64" s="197">
        <f t="shared" si="136"/>
        <v>1.9450344091466372</v>
      </c>
      <c r="AJ64" s="156">
        <f t="shared" si="136"/>
        <v>1.9790475308153666</v>
      </c>
      <c r="AK64" s="156">
        <f t="shared" ref="AK64:AT66" si="147">(U64/D64)*10</f>
        <v>1.7976382565582869</v>
      </c>
      <c r="AL64" s="156">
        <f t="shared" si="147"/>
        <v>2.0596266935079059</v>
      </c>
      <c r="AM64" s="156">
        <f t="shared" si="147"/>
        <v>1.9694889937212756</v>
      </c>
      <c r="AN64" s="156">
        <f t="shared" si="147"/>
        <v>2.0883054388809423</v>
      </c>
      <c r="AO64" s="156">
        <f t="shared" si="147"/>
        <v>2.6024956040698171</v>
      </c>
      <c r="AP64" s="156">
        <f t="shared" si="147"/>
        <v>2.5430301118322589</v>
      </c>
      <c r="AQ64" s="156">
        <f t="shared" si="147"/>
        <v>2.6242560160398627</v>
      </c>
      <c r="AR64" s="156">
        <f t="shared" si="147"/>
        <v>2.5532808292822393</v>
      </c>
      <c r="AS64" s="156">
        <f t="shared" si="147"/>
        <v>2.5635250036749513</v>
      </c>
      <c r="AT64" s="156">
        <f t="shared" si="147"/>
        <v>2.6329354926217619</v>
      </c>
      <c r="AU64" s="156">
        <f t="shared" ref="AU64:AV66" si="148">(AE64/N64)*10</f>
        <v>2.7774062113875599</v>
      </c>
      <c r="AV64" s="156">
        <f t="shared" si="148"/>
        <v>2.8185315271809901</v>
      </c>
      <c r="AW64" s="61">
        <f t="shared" si="139"/>
        <v>1.4807094340328569E-2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49">SUM(E54:E56)</f>
        <v>341280.04000000004</v>
      </c>
      <c r="F65" s="154">
        <f t="shared" si="149"/>
        <v>330986.2099999999</v>
      </c>
      <c r="G65" s="154">
        <f t="shared" si="149"/>
        <v>352389.62000000011</v>
      </c>
      <c r="H65" s="154">
        <f t="shared" si="149"/>
        <v>271249.88999999984</v>
      </c>
      <c r="I65" s="154">
        <f t="shared" si="149"/>
        <v>338059.84999999963</v>
      </c>
      <c r="J65" s="154">
        <f t="shared" si="149"/>
        <v>341622.02</v>
      </c>
      <c r="K65" s="154">
        <f t="shared" si="149"/>
        <v>348164.02999999968</v>
      </c>
      <c r="L65" s="154">
        <f t="shared" si="149"/>
        <v>373006.16999999981</v>
      </c>
      <c r="M65" s="154">
        <f t="shared" ref="M65" si="150">SUM(M54:M56)</f>
        <v>455027.89</v>
      </c>
      <c r="N65" s="154">
        <f t="shared" si="149"/>
        <v>411180.44999999978</v>
      </c>
      <c r="O65" s="154">
        <f>IF(O56="","",SUM(O54:O56))</f>
        <v>458130.93000000005</v>
      </c>
      <c r="P65" s="52">
        <f t="shared" si="123"/>
        <v>0.11418461164678501</v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51">SUM(W54:W56)</f>
        <v>68997.127000000022</v>
      </c>
      <c r="X65" s="154">
        <f t="shared" si="151"/>
        <v>75648.96299999996</v>
      </c>
      <c r="Y65" s="154">
        <f t="shared" si="151"/>
        <v>65293.128000000026</v>
      </c>
      <c r="Z65" s="154">
        <f t="shared" si="151"/>
        <v>80241.398000000045</v>
      </c>
      <c r="AA65" s="154">
        <f t="shared" si="151"/>
        <v>84590.548999999999</v>
      </c>
      <c r="AB65" s="154">
        <f t="shared" si="151"/>
        <v>84889.636000000028</v>
      </c>
      <c r="AC65" s="154">
        <f t="shared" si="151"/>
        <v>93771.617999999988</v>
      </c>
      <c r="AD65" s="154">
        <f t="shared" ref="AD65" si="152">SUM(AD54:AD56)</f>
        <v>121302.12800000008</v>
      </c>
      <c r="AE65" s="154">
        <f t="shared" si="151"/>
        <v>117899.58700000003</v>
      </c>
      <c r="AF65" s="119">
        <f>IF(AF56="","",SUM(AF54:AF56))</f>
        <v>136187.39600000001</v>
      </c>
      <c r="AG65" s="52">
        <f t="shared" si="142"/>
        <v>0.15511342715729765</v>
      </c>
      <c r="AI65" s="198">
        <f t="shared" si="136"/>
        <v>1.9239920608248851</v>
      </c>
      <c r="AJ65" s="157">
        <f t="shared" si="136"/>
        <v>1.7497338733485361</v>
      </c>
      <c r="AK65" s="157">
        <f t="shared" si="147"/>
        <v>1.8123227987763368</v>
      </c>
      <c r="AL65" s="157">
        <f t="shared" si="147"/>
        <v>2.0013737105750451</v>
      </c>
      <c r="AM65" s="157">
        <f t="shared" si="147"/>
        <v>2.0845921949437121</v>
      </c>
      <c r="AN65" s="157">
        <f t="shared" si="147"/>
        <v>2.1467420918924893</v>
      </c>
      <c r="AO65" s="157">
        <f t="shared" si="147"/>
        <v>2.4071209024269122</v>
      </c>
      <c r="AP65" s="157">
        <f t="shared" si="147"/>
        <v>2.3735855648045794</v>
      </c>
      <c r="AQ65" s="157">
        <f t="shared" si="147"/>
        <v>2.4761445119960355</v>
      </c>
      <c r="AR65" s="157">
        <f t="shared" si="147"/>
        <v>2.4382081055300313</v>
      </c>
      <c r="AS65" s="157">
        <f t="shared" si="147"/>
        <v>2.5139428122596481</v>
      </c>
      <c r="AT65" s="157">
        <f t="shared" si="147"/>
        <v>2.6658174293448273</v>
      </c>
      <c r="AU65" s="157">
        <f t="shared" si="148"/>
        <v>2.8673441794229291</v>
      </c>
      <c r="AV65" s="157">
        <f t="shared" ref="AV65" si="153">(AF65/O65)*10</f>
        <v>2.9726741217843551</v>
      </c>
      <c r="AW65" s="52">
        <f t="shared" ref="AW65" si="154">IF(AV65="","",(AV65-AU65)/AU65)</f>
        <v>3.6734321298890711E-2</v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55">SUM(E57:E59)</f>
        <v>374827.90000000014</v>
      </c>
      <c r="F66" s="154">
        <f t="shared" si="155"/>
        <v>411823.39999999991</v>
      </c>
      <c r="G66" s="154">
        <f t="shared" si="155"/>
        <v>392287.49999999988</v>
      </c>
      <c r="H66" s="154">
        <f t="shared" si="155"/>
        <v>324909.64999999991</v>
      </c>
      <c r="I66" s="154">
        <f t="shared" si="155"/>
        <v>335894.45999999973</v>
      </c>
      <c r="J66" s="154">
        <f t="shared" si="155"/>
        <v>323029.73000000004</v>
      </c>
      <c r="K66" s="154">
        <f t="shared" si="155"/>
        <v>359624.85999999987</v>
      </c>
      <c r="L66" s="154">
        <f t="shared" si="155"/>
        <v>485561.99000000028</v>
      </c>
      <c r="M66" s="154">
        <f t="shared" ref="M66" si="156">SUM(M57:M59)</f>
        <v>462583.7999999997</v>
      </c>
      <c r="N66" s="154">
        <f t="shared" si="155"/>
        <v>492833.60999999993</v>
      </c>
      <c r="O66" s="154">
        <f>IF(O59="","",SUM(O57:O59))</f>
        <v>488752.2899999994</v>
      </c>
      <c r="P66" s="52">
        <f t="shared" ref="P66" si="157">IF(O66="","",(O66-N66)/N66)</f>
        <v>-8.2813345461575389E-3</v>
      </c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58">SUM(W57:W59)</f>
        <v>90275.416000000056</v>
      </c>
      <c r="X66" s="154">
        <f t="shared" si="158"/>
        <v>87840.50900000002</v>
      </c>
      <c r="Y66" s="154">
        <f t="shared" si="158"/>
        <v>78765.768000000011</v>
      </c>
      <c r="Z66" s="154">
        <f t="shared" si="158"/>
        <v>86377.072000000029</v>
      </c>
      <c r="AA66" s="154">
        <f t="shared" si="158"/>
        <v>89313.755000000005</v>
      </c>
      <c r="AB66" s="154">
        <f t="shared" si="158"/>
        <v>95872.349999999977</v>
      </c>
      <c r="AC66" s="154">
        <f t="shared" si="158"/>
        <v>128355.976</v>
      </c>
      <c r="AD66" s="154">
        <f t="shared" ref="AD66" si="159">SUM(AD57:AD59)</f>
        <v>133533.43400000001</v>
      </c>
      <c r="AE66" s="154">
        <f t="shared" si="158"/>
        <v>144237.76400000011</v>
      </c>
      <c r="AF66" s="119">
        <f>IF(AF59="","",SUM(AF57:AF59))</f>
        <v>138704.24400000012</v>
      </c>
      <c r="AG66" s="52">
        <f t="shared" si="142"/>
        <v>-3.8363878131111251E-2</v>
      </c>
      <c r="AI66" s="198">
        <f t="shared" si="136"/>
        <v>1.8380654168220978</v>
      </c>
      <c r="AJ66" s="157">
        <f t="shared" si="136"/>
        <v>1.8450697519866253</v>
      </c>
      <c r="AK66" s="157">
        <f t="shared" si="147"/>
        <v>1.959075682997454</v>
      </c>
      <c r="AL66" s="157">
        <f t="shared" si="147"/>
        <v>2.4233752876986996</v>
      </c>
      <c r="AM66" s="157">
        <f t="shared" si="147"/>
        <v>2.1920904931579916</v>
      </c>
      <c r="AN66" s="157">
        <f t="shared" si="147"/>
        <v>2.2391870503138653</v>
      </c>
      <c r="AO66" s="157">
        <f t="shared" si="147"/>
        <v>2.4242360299240122</v>
      </c>
      <c r="AP66" s="157">
        <f t="shared" si="147"/>
        <v>2.5715539339350846</v>
      </c>
      <c r="AQ66" s="157">
        <f t="shared" si="147"/>
        <v>2.764877245199691</v>
      </c>
      <c r="AR66" s="157">
        <f t="shared" si="147"/>
        <v>2.6658988480384815</v>
      </c>
      <c r="AS66" s="157">
        <f t="shared" si="147"/>
        <v>2.643451889634111</v>
      </c>
      <c r="AT66" s="157">
        <f t="shared" si="147"/>
        <v>2.8866863474250524</v>
      </c>
      <c r="AU66" s="157">
        <f t="shared" si="148"/>
        <v>2.9267030712454885</v>
      </c>
      <c r="AV66" s="157">
        <f t="shared" ref="AV66" si="160">(AF66/O66)*10</f>
        <v>2.83792519928654</v>
      </c>
      <c r="AW66" s="52">
        <f t="shared" ref="AW66" si="161">IF(AV66="","",(AV66-AU66)/AU66)</f>
        <v>-3.0333747496006883E-2</v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62">IF(E62="","",SUM(E60:E62))</f>
        <v>378869.0400000001</v>
      </c>
      <c r="F67" s="155">
        <f t="shared" si="162"/>
        <v>396865.16000000021</v>
      </c>
      <c r="G67" s="155">
        <f t="shared" si="162"/>
        <v>336903.74</v>
      </c>
      <c r="H67" s="155">
        <f t="shared" si="162"/>
        <v>311374.30999999976</v>
      </c>
      <c r="I67" s="155">
        <f t="shared" si="162"/>
        <v>337617.05000000005</v>
      </c>
      <c r="J67" s="155">
        <f t="shared" si="162"/>
        <v>314897.43999999994</v>
      </c>
      <c r="K67" s="155">
        <f t="shared" si="162"/>
        <v>372869.66999999981</v>
      </c>
      <c r="L67" s="155">
        <f t="shared" si="162"/>
        <v>493444.35000000033</v>
      </c>
      <c r="M67" s="155">
        <f t="shared" ref="M67" si="163">IF(M62="","",SUM(M60:M62))</f>
        <v>455271.89999999967</v>
      </c>
      <c r="N67" s="155">
        <f t="shared" si="162"/>
        <v>469176.04999999987</v>
      </c>
      <c r="O67" s="155" t="str">
        <f t="shared" ref="O67" si="164">IF(O62="","",SUM(O60:O62))</f>
        <v/>
      </c>
      <c r="P67" s="55" t="str">
        <f t="shared" si="123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65">IF(W62="","",SUM(W60:W62))</f>
        <v>98610.478999999992</v>
      </c>
      <c r="X67" s="155">
        <f t="shared" si="165"/>
        <v>84566.343999999997</v>
      </c>
      <c r="Y67" s="155">
        <f t="shared" si="165"/>
        <v>90045.485000000015</v>
      </c>
      <c r="Z67" s="155">
        <f t="shared" si="165"/>
        <v>94962.186000000016</v>
      </c>
      <c r="AA67" s="155">
        <f t="shared" si="165"/>
        <v>95891.539000000004</v>
      </c>
      <c r="AB67" s="155">
        <f t="shared" si="165"/>
        <v>103388.924</v>
      </c>
      <c r="AC67" s="155">
        <f t="shared" si="165"/>
        <v>140739.50200000001</v>
      </c>
      <c r="AD67" s="155">
        <f t="shared" ref="AD67" si="166">IF(AD62="","",SUM(AD60:AD62))</f>
        <v>135949.3170000001</v>
      </c>
      <c r="AE67" s="155">
        <f t="shared" si="165"/>
        <v>144292.45000000004</v>
      </c>
      <c r="AF67" s="123" t="str">
        <f t="shared" si="165"/>
        <v/>
      </c>
      <c r="AG67" s="55" t="str">
        <f t="shared" si="142"/>
        <v/>
      </c>
      <c r="AI67" s="200">
        <f t="shared" si="136"/>
        <v>2.1176785143360082</v>
      </c>
      <c r="AJ67" s="158">
        <f t="shared" si="136"/>
        <v>2.0453352071175841</v>
      </c>
      <c r="AK67" s="158">
        <f t="shared" ref="AK67:AT67" si="167">IF(U62="","",(U67/D67)*10)</f>
        <v>2.3611669003409426</v>
      </c>
      <c r="AL67" s="158">
        <f t="shared" si="167"/>
        <v>2.3941369028200361</v>
      </c>
      <c r="AM67" s="158">
        <f t="shared" si="167"/>
        <v>2.4847350923925884</v>
      </c>
      <c r="AN67" s="158">
        <f t="shared" si="167"/>
        <v>2.5101040433685897</v>
      </c>
      <c r="AO67" s="158">
        <f t="shared" si="167"/>
        <v>2.8918726467832263</v>
      </c>
      <c r="AP67" s="158">
        <f t="shared" si="167"/>
        <v>2.8127189074129992</v>
      </c>
      <c r="AQ67" s="158">
        <f t="shared" si="167"/>
        <v>3.045167309076886</v>
      </c>
      <c r="AR67" s="158">
        <f t="shared" si="167"/>
        <v>2.7727898597920304</v>
      </c>
      <c r="AS67" s="158">
        <f t="shared" si="167"/>
        <v>2.852185905056972</v>
      </c>
      <c r="AT67" s="158">
        <f t="shared" si="167"/>
        <v>2.9861126285193573</v>
      </c>
      <c r="AU67" s="158">
        <f>IF(AE62="","",(AE67/N67)*10)</f>
        <v>3.0754436421040694</v>
      </c>
      <c r="AV67" s="158" t="str">
        <f>IF(AF62="","",(AF67/O67)*10)</f>
        <v/>
      </c>
      <c r="AW67" s="55" t="str">
        <f t="shared" si="139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  <mergeCell ref="AI48:AV48"/>
    <mergeCell ref="AW48:AW49"/>
    <mergeCell ref="A48:A49"/>
    <mergeCell ref="B48:O48"/>
    <mergeCell ref="P48:P49"/>
    <mergeCell ref="R48:R49"/>
    <mergeCell ref="S48:AF48"/>
    <mergeCell ref="AG48:AG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A48" workbookViewId="0">
      <selection activeCell="AY43" sqref="AY43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2" t="s">
        <v>3</v>
      </c>
      <c r="B4" s="334" t="s">
        <v>71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9"/>
      <c r="P4" s="337" t="s">
        <v>148</v>
      </c>
      <c r="R4" s="335" t="s">
        <v>3</v>
      </c>
      <c r="S4" s="327" t="s">
        <v>71</v>
      </c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9"/>
      <c r="AG4" s="339" t="s">
        <v>148</v>
      </c>
      <c r="AI4" s="327" t="s">
        <v>71</v>
      </c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9"/>
      <c r="AW4" s="337" t="s">
        <v>148</v>
      </c>
    </row>
    <row r="5" spans="1:52" ht="20.100000000000001" customHeight="1" thickBot="1" x14ac:dyDescent="0.3">
      <c r="A5" s="333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8"/>
      <c r="R5" s="336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0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8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112">
        <v>208892.63999999984</v>
      </c>
      <c r="P7" s="61">
        <f>IF(O7="","",(O7-N7)/N7)</f>
        <v>0.10239004894594393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12256.628999999999</v>
      </c>
      <c r="AF7" s="112">
        <v>14628.066999999995</v>
      </c>
      <c r="AG7" s="61">
        <f>IF(AF7="","",(AF7-AE7)/AE7)</f>
        <v>0.19348207406783682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0.64681962194657916</v>
      </c>
      <c r="AV7" s="156">
        <f t="shared" ref="AV7:AV19" si="13">(AF7/O7)*10</f>
        <v>0.70026722817998799</v>
      </c>
      <c r="AW7" s="61">
        <f t="shared" ref="AW7" si="14">IF(AV7="","",(AV7-AU7)/AU7)</f>
        <v>8.2631392771543147E-2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119">
        <v>263990.03999999986</v>
      </c>
      <c r="P8" s="52">
        <f t="shared" ref="P8:P20" si="15">IF(O8="","",(O8-N8)/N8)</f>
        <v>-6.2637109726397765E-3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17027.523999999998</v>
      </c>
      <c r="AF8" s="119">
        <v>16552.520999999993</v>
      </c>
      <c r="AG8" s="52">
        <f t="shared" ref="AG8:AG23" si="16">IF(AF8="","",(AF8-AE8)/AE8)</f>
        <v>-2.7896187372867854E-2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0.64096617096176511</v>
      </c>
      <c r="AV8" s="157">
        <f t="shared" si="13"/>
        <v>0.62701308731193051</v>
      </c>
      <c r="AW8" s="52">
        <f t="shared" ref="AW8" si="17">IF(AV8="","",(AV8-AU8)/AU8)</f>
        <v>-2.176883005993609E-2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119">
        <v>305451.39000000013</v>
      </c>
      <c r="P9" s="52">
        <f t="shared" si="15"/>
        <v>0.54670482985438429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13839.738000000005</v>
      </c>
      <c r="AF9" s="119">
        <v>20203.877000000008</v>
      </c>
      <c r="AG9" s="52">
        <f t="shared" si="16"/>
        <v>0.45984533811261463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0.70079856596885204</v>
      </c>
      <c r="AV9" s="157">
        <f t="shared" ref="AV9" si="18">(AF9/O9)*10</f>
        <v>0.6614432823500983</v>
      </c>
      <c r="AW9" s="52">
        <f t="shared" ref="AW9" si="19">IF(AV9="","",(AV9-AU9)/AU9)</f>
        <v>-5.6157768479941403E-2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119">
        <v>256969.5199999999</v>
      </c>
      <c r="P10" s="52">
        <f t="shared" si="15"/>
        <v>0.22991127602492276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15339.621000000008</v>
      </c>
      <c r="AF10" s="119">
        <v>16613.527999999991</v>
      </c>
      <c r="AG10" s="52">
        <f t="shared" si="16"/>
        <v>8.3046836685207681E-2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0.73418718445085307</v>
      </c>
      <c r="AV10" s="157">
        <f t="shared" ref="AV10" si="20">(AF10/O10)*10</f>
        <v>0.64651745467711486</v>
      </c>
      <c r="AW10" s="52">
        <f t="shared" ref="AW10" si="21">IF(AV10="","",(AV10-AU10)/AU10)</f>
        <v>-0.11941059668497507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119">
        <v>282035.58</v>
      </c>
      <c r="P11" s="52">
        <f t="shared" si="15"/>
        <v>-5.4380415671433258E-2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20503.534999999996</v>
      </c>
      <c r="AF11" s="119">
        <v>18630.133999999998</v>
      </c>
      <c r="AG11" s="52">
        <f t="shared" si="16"/>
        <v>-9.1369658939299894E-2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0.68745029417799752</v>
      </c>
      <c r="AV11" s="157">
        <f t="shared" ref="AV11" si="22">(AF11/O11)*10</f>
        <v>0.66055970668665265</v>
      </c>
      <c r="AW11" s="52">
        <f t="shared" ref="AW11" si="23">IF(AV11="","",(AV11-AU11)/AU11)</f>
        <v>-3.9116409897676542E-2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119">
        <v>323297.27000000107</v>
      </c>
      <c r="P12" s="52">
        <f t="shared" si="15"/>
        <v>0.43153078337453699</v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14797.464000000002</v>
      </c>
      <c r="AF12" s="119">
        <v>19551.391000000003</v>
      </c>
      <c r="AG12" s="52">
        <f t="shared" si="16"/>
        <v>0.32126633320412207</v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0.65521819073438026</v>
      </c>
      <c r="AV12" s="157">
        <f t="shared" ref="AV12" si="24">(AF12/O12)*10</f>
        <v>0.60474964728282243</v>
      </c>
      <c r="AW12" s="52">
        <f t="shared" ref="AW12" si="25">IF(AV12="","",(AV12-AU12)/AU12)</f>
        <v>-7.7025552961207902E-2</v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119">
        <v>301457.02999999985</v>
      </c>
      <c r="P13" s="52">
        <f t="shared" si="15"/>
        <v>0.27705115282897907</v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16724.077000000001</v>
      </c>
      <c r="AF13" s="119">
        <v>19373.227000000014</v>
      </c>
      <c r="AG13" s="52">
        <f t="shared" si="16"/>
        <v>0.15840336061595581</v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0.70847582532245557</v>
      </c>
      <c r="AV13" s="157">
        <f t="shared" ref="AV13" si="26">(AF13/O13)*10</f>
        <v>0.64265301757932214</v>
      </c>
      <c r="AW13" s="52">
        <f t="shared" ref="AW13" si="27">IF(AV13="","",(AV13-AU13)/AU13)</f>
        <v>-9.2907627036074025E-2</v>
      </c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119">
        <v>257383.18999999983</v>
      </c>
      <c r="P14" s="52">
        <f t="shared" si="15"/>
        <v>6.0778543606780595E-2</v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16614.627</v>
      </c>
      <c r="AF14" s="119">
        <v>17303.748000000003</v>
      </c>
      <c r="AG14" s="52">
        <f t="shared" si="16"/>
        <v>4.1476766225326804E-2</v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0.6847548913986925</v>
      </c>
      <c r="AV14" s="157">
        <f t="shared" ref="AV14" si="28">(AF14/O14)*10</f>
        <v>0.67229518757615891</v>
      </c>
      <c r="AW14" s="52">
        <f t="shared" ref="AW14" si="29">IF(AV14="","",(AV14-AU14)/AU14)</f>
        <v>-1.8195859538999676E-2</v>
      </c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119">
        <v>179235.39999999994</v>
      </c>
      <c r="P15" s="52">
        <f t="shared" si="15"/>
        <v>-0.34615473008491343</v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19603.920000000002</v>
      </c>
      <c r="AF15" s="119">
        <v>13589.636000000006</v>
      </c>
      <c r="AG15" s="52">
        <f t="shared" si="16"/>
        <v>-0.30678986651649237</v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0.71514501955494125</v>
      </c>
      <c r="AV15" s="157">
        <f t="shared" ref="AV15:AV16" si="30">(AF15/O15)*10</f>
        <v>0.75820044477820847</v>
      </c>
      <c r="AW15" s="52">
        <f t="shared" ref="AW15:AW16" si="31">IF(AV15="","",(AV15-AU15)/AU15)</f>
        <v>6.0205166848623308E-2</v>
      </c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119">
        <v>188273.48999999987</v>
      </c>
      <c r="P16" s="52">
        <f t="shared" si="15"/>
        <v>-0.27418224230159627</v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17808.539999999997</v>
      </c>
      <c r="AF16" s="119">
        <v>13131.888000000003</v>
      </c>
      <c r="AG16" s="52">
        <f t="shared" si="16"/>
        <v>-0.26260726595217776</v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0.68654140158990717</v>
      </c>
      <c r="AV16" s="157">
        <f t="shared" si="30"/>
        <v>0.69749001837699043</v>
      </c>
      <c r="AW16" s="52">
        <f t="shared" si="31"/>
        <v>1.594749677401569E-2</v>
      </c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119">
        <v>225301.62999999977</v>
      </c>
      <c r="P17" s="52">
        <f t="shared" si="15"/>
        <v>-0.18520214109824507</v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21137.471000000001</v>
      </c>
      <c r="AF17" s="119">
        <v>17216.124999999996</v>
      </c>
      <c r="AG17" s="52">
        <f t="shared" si="16"/>
        <v>-0.1855163278520881</v>
      </c>
      <c r="AI17" s="125">
        <f t="shared" ref="AI17:AJ23" si="32">(S17/B17)*10</f>
        <v>0.60031460662581315</v>
      </c>
      <c r="AJ17" s="157">
        <f t="shared" si="32"/>
        <v>0.71355709966938063</v>
      </c>
      <c r="AK17" s="157">
        <f t="shared" ref="AK17:AN19" si="33">IF(U17="","",(U17/D17)*10)</f>
        <v>0.83440387019522733</v>
      </c>
      <c r="AL17" s="157">
        <f t="shared" si="33"/>
        <v>0.75962205850307263</v>
      </c>
      <c r="AM17" s="157">
        <f t="shared" si="33"/>
        <v>0.665186196292187</v>
      </c>
      <c r="AN17" s="157">
        <f t="shared" si="33"/>
        <v>0.71107592250929597</v>
      </c>
      <c r="AO17" s="157">
        <f t="shared" ref="AO17:AS22" si="34">(Y17/H17)*10</f>
        <v>0.71269022597614096</v>
      </c>
      <c r="AP17" s="157">
        <f t="shared" si="34"/>
        <v>0.81960669958150867</v>
      </c>
      <c r="AQ17" s="157">
        <f t="shared" si="34"/>
        <v>0.65924492501094711</v>
      </c>
      <c r="AR17" s="157">
        <f t="shared" si="34"/>
        <v>0.69739113193480651</v>
      </c>
      <c r="AS17" s="157">
        <f t="shared" si="34"/>
        <v>0.65871886092679444</v>
      </c>
      <c r="AT17" s="157">
        <f t="shared" si="11"/>
        <v>0.73566620101991387</v>
      </c>
      <c r="AU17" s="157">
        <f t="shared" si="12"/>
        <v>0.76443149183598691</v>
      </c>
      <c r="AV17" s="157">
        <f t="shared" ref="AV17" si="35">(AF17/O17)*10</f>
        <v>0.76413672639652064</v>
      </c>
      <c r="AW17" s="52">
        <f t="shared" ref="AW17" si="36">IF(AV17="","",(AV17-AU17)/AU17)</f>
        <v>-3.8560085843443367E-4</v>
      </c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19690.529000000002</v>
      </c>
      <c r="AF18" s="119"/>
      <c r="AG18" s="52" t="str">
        <f t="shared" si="16"/>
        <v/>
      </c>
      <c r="AI18" s="125">
        <f t="shared" si="32"/>
        <v>0.56293609227965202</v>
      </c>
      <c r="AJ18" s="157">
        <f t="shared" si="32"/>
        <v>0.49757933898949919</v>
      </c>
      <c r="AK18" s="157">
        <f t="shared" si="33"/>
        <v>0.98046650538801527</v>
      </c>
      <c r="AL18" s="157">
        <f t="shared" si="33"/>
        <v>0.61540853762851611</v>
      </c>
      <c r="AM18" s="157">
        <f t="shared" si="33"/>
        <v>0.58447388363736552</v>
      </c>
      <c r="AN18" s="157">
        <f t="shared" si="33"/>
        <v>0.63213282543644767</v>
      </c>
      <c r="AO18" s="157">
        <f t="shared" si="34"/>
        <v>0.68056524515204542</v>
      </c>
      <c r="AP18" s="157">
        <f t="shared" si="34"/>
        <v>0.91603617653690639</v>
      </c>
      <c r="AQ18" s="157">
        <f t="shared" si="34"/>
        <v>0.67341958545274683</v>
      </c>
      <c r="AR18" s="157">
        <f t="shared" si="34"/>
        <v>0.7003002037365289</v>
      </c>
      <c r="AS18" s="157">
        <f t="shared" si="34"/>
        <v>0.56951749515031103</v>
      </c>
      <c r="AT18" s="157">
        <f t="shared" si="11"/>
        <v>0.71024266463191987</v>
      </c>
      <c r="AU18" s="157">
        <f t="shared" si="12"/>
        <v>0.66289479896411974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jan-nov</v>
      </c>
      <c r="B19" s="167">
        <f>SUM(B7:B17)</f>
        <v>1663349.4699999997</v>
      </c>
      <c r="C19" s="168">
        <f t="shared" ref="C19:O19" si="37">SUM(C7:C17)</f>
        <v>1419498.8299999996</v>
      </c>
      <c r="D19" s="168">
        <f t="shared" si="37"/>
        <v>1210227.02</v>
      </c>
      <c r="E19" s="168">
        <f t="shared" si="37"/>
        <v>1369457.6199999996</v>
      </c>
      <c r="F19" s="168">
        <f t="shared" si="37"/>
        <v>2096832.2699999998</v>
      </c>
      <c r="G19" s="168">
        <f t="shared" si="37"/>
        <v>2011743.5399999996</v>
      </c>
      <c r="H19" s="168">
        <f t="shared" si="37"/>
        <v>1634723.5899999999</v>
      </c>
      <c r="I19" s="168">
        <f t="shared" si="37"/>
        <v>1994211.1699999995</v>
      </c>
      <c r="J19" s="168">
        <f t="shared" si="37"/>
        <v>1775518.1399999997</v>
      </c>
      <c r="K19" s="168">
        <f t="shared" si="37"/>
        <v>2703824.9800000009</v>
      </c>
      <c r="L19" s="168">
        <f t="shared" si="37"/>
        <v>2495727.4599999995</v>
      </c>
      <c r="M19" s="168">
        <f t="shared" si="37"/>
        <v>2725836.6700000004</v>
      </c>
      <c r="N19" s="168">
        <f t="shared" si="37"/>
        <v>2674384.0199999986</v>
      </c>
      <c r="O19" s="302">
        <f t="shared" si="37"/>
        <v>2792287.18</v>
      </c>
      <c r="P19" s="164">
        <f t="shared" si="15"/>
        <v>4.4086099497409353E-2</v>
      </c>
      <c r="Q19" s="171"/>
      <c r="R19" s="170"/>
      <c r="S19" s="167">
        <f>SUM(S7:S17)</f>
        <v>80885.315000000002</v>
      </c>
      <c r="T19" s="168">
        <f t="shared" ref="T19:AF19" si="38">SUM(T7:T17)</f>
        <v>71137.517999999996</v>
      </c>
      <c r="U19" s="168">
        <f t="shared" si="38"/>
        <v>77947.372000000003</v>
      </c>
      <c r="V19" s="168">
        <f t="shared" si="38"/>
        <v>108240.15400000001</v>
      </c>
      <c r="W19" s="168">
        <f t="shared" si="38"/>
        <v>111514.34899999999</v>
      </c>
      <c r="X19" s="168">
        <f t="shared" si="38"/>
        <v>107314.13800000001</v>
      </c>
      <c r="Y19" s="168">
        <f t="shared" si="38"/>
        <v>98639.526000000013</v>
      </c>
      <c r="Z19" s="168">
        <f t="shared" si="38"/>
        <v>122401.89100000003</v>
      </c>
      <c r="AA19" s="168">
        <f t="shared" si="38"/>
        <v>141145.31200000001</v>
      </c>
      <c r="AB19" s="168">
        <f t="shared" si="38"/>
        <v>153000.85900000003</v>
      </c>
      <c r="AC19" s="168">
        <f t="shared" si="38"/>
        <v>152044.63300000003</v>
      </c>
      <c r="AD19" s="168">
        <f t="shared" si="38"/>
        <v>155456.93799999999</v>
      </c>
      <c r="AE19" s="168">
        <f t="shared" si="38"/>
        <v>185653.14600000004</v>
      </c>
      <c r="AF19" s="169">
        <f t="shared" si="38"/>
        <v>186794.14199999999</v>
      </c>
      <c r="AG19" s="61">
        <f t="shared" si="16"/>
        <v>6.1458479136138923E-3</v>
      </c>
      <c r="AI19" s="172">
        <f t="shared" si="32"/>
        <v>0.48627974132218899</v>
      </c>
      <c r="AJ19" s="173">
        <f t="shared" si="32"/>
        <v>0.50114530915111788</v>
      </c>
      <c r="AK19" s="173">
        <f t="shared" si="33"/>
        <v>0.64407231628327055</v>
      </c>
      <c r="AL19" s="173">
        <f t="shared" si="33"/>
        <v>0.79038702928243987</v>
      </c>
      <c r="AM19" s="173">
        <f t="shared" si="33"/>
        <v>0.53182293402991165</v>
      </c>
      <c r="AN19" s="173">
        <f t="shared" si="33"/>
        <v>0.53343846204173739</v>
      </c>
      <c r="AO19" s="173">
        <f t="shared" si="34"/>
        <v>0.60340186318593481</v>
      </c>
      <c r="AP19" s="173">
        <f t="shared" si="34"/>
        <v>0.61378600642378345</v>
      </c>
      <c r="AQ19" s="173">
        <f t="shared" si="34"/>
        <v>0.79495280177762662</v>
      </c>
      <c r="AR19" s="173">
        <f t="shared" si="34"/>
        <v>0.56586820571500152</v>
      </c>
      <c r="AS19" s="173">
        <f t="shared" si="34"/>
        <v>0.60921969821175936</v>
      </c>
      <c r="AT19" s="173">
        <f t="shared" si="11"/>
        <v>0.57030907137954079</v>
      </c>
      <c r="AU19" s="173">
        <f t="shared" si="12"/>
        <v>0.69419030554931349</v>
      </c>
      <c r="AV19" s="173">
        <f t="shared" si="13"/>
        <v>0.66896465140809758</v>
      </c>
      <c r="AW19" s="61">
        <f t="shared" ref="AW19:AW20" si="39">IF(AV19="","",(AV19-AU19)/AU19)</f>
        <v>-3.6338240306099966E-2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40">SUM(E7:E9)</f>
        <v>270933.47000000003</v>
      </c>
      <c r="F20" s="154">
        <f t="shared" si="40"/>
        <v>519508.35</v>
      </c>
      <c r="G20" s="154">
        <f t="shared" si="40"/>
        <v>534624.43999999983</v>
      </c>
      <c r="H20" s="154">
        <f t="shared" si="40"/>
        <v>446773.26</v>
      </c>
      <c r="I20" s="154">
        <f t="shared" si="40"/>
        <v>530786.49</v>
      </c>
      <c r="J20" s="154">
        <f t="shared" si="40"/>
        <v>340453.22</v>
      </c>
      <c r="K20" s="154">
        <f t="shared" si="40"/>
        <v>649895.34000000008</v>
      </c>
      <c r="L20" s="154">
        <f t="shared" si="40"/>
        <v>640920.42999999993</v>
      </c>
      <c r="M20" s="154">
        <f t="shared" ref="M20" si="41">SUM(M7:M9)</f>
        <v>817875.08000000077</v>
      </c>
      <c r="N20" s="154">
        <f t="shared" si="40"/>
        <v>652629.94999999914</v>
      </c>
      <c r="O20" s="147">
        <f>SUM(O7:O9)</f>
        <v>778334.06999999983</v>
      </c>
      <c r="P20" s="165">
        <f t="shared" si="15"/>
        <v>0.19261163236532564</v>
      </c>
      <c r="R20" s="109" t="s">
        <v>85</v>
      </c>
      <c r="S20" s="19">
        <f>SUM(S7:S9)</f>
        <v>17386.603999999999</v>
      </c>
      <c r="T20" s="154">
        <f t="shared" ref="T20" si="42">SUM(T7:T9)</f>
        <v>16187.608</v>
      </c>
      <c r="U20" s="154">
        <f>SUM(U7:U9)</f>
        <v>17207.878999999994</v>
      </c>
      <c r="V20" s="154">
        <f t="shared" ref="V20:AE20" si="43">SUM(V7:V9)</f>
        <v>22973.369000000002</v>
      </c>
      <c r="W20" s="154">
        <f t="shared" si="43"/>
        <v>26551.153999999995</v>
      </c>
      <c r="X20" s="154">
        <f t="shared" si="43"/>
        <v>26243.759999999998</v>
      </c>
      <c r="Y20" s="154">
        <f t="shared" si="43"/>
        <v>24497.342000000004</v>
      </c>
      <c r="Z20" s="154">
        <f t="shared" si="43"/>
        <v>29314.421999999999</v>
      </c>
      <c r="AA20" s="154">
        <f t="shared" si="43"/>
        <v>28198.834000000003</v>
      </c>
      <c r="AB20" s="154">
        <f t="shared" si="43"/>
        <v>37842.870999999999</v>
      </c>
      <c r="AC20" s="154">
        <f t="shared" si="43"/>
        <v>40547.094000000005</v>
      </c>
      <c r="AD20" s="154">
        <f t="shared" ref="AD20" si="44">SUM(AD7:AD9)</f>
        <v>42274.478999999992</v>
      </c>
      <c r="AE20" s="154">
        <f t="shared" si="43"/>
        <v>43123.891000000003</v>
      </c>
      <c r="AF20" s="202">
        <f>IF(AF9="","",SUM(AF7:AF9))</f>
        <v>51384.464999999997</v>
      </c>
      <c r="AG20" s="61">
        <f t="shared" si="16"/>
        <v>0.19155446803258067</v>
      </c>
      <c r="AI20" s="124">
        <f t="shared" si="32"/>
        <v>0.45277968317460826</v>
      </c>
      <c r="AJ20" s="156">
        <f t="shared" si="32"/>
        <v>0.44870661372088694</v>
      </c>
      <c r="AK20" s="156">
        <f t="shared" ref="AK20:AN22" si="45">(U20/D20)*10</f>
        <v>0.50886638186154198</v>
      </c>
      <c r="AL20" s="156">
        <f t="shared" si="45"/>
        <v>0.84793395958055684</v>
      </c>
      <c r="AM20" s="156">
        <f t="shared" si="45"/>
        <v>0.51108233390281399</v>
      </c>
      <c r="AN20" s="156">
        <f t="shared" si="45"/>
        <v>0.49088216019454722</v>
      </c>
      <c r="AO20" s="156">
        <f t="shared" si="34"/>
        <v>0.54831710384815791</v>
      </c>
      <c r="AP20" s="156">
        <f t="shared" si="34"/>
        <v>0.55228274555367829</v>
      </c>
      <c r="AQ20" s="156">
        <f t="shared" si="34"/>
        <v>0.82827338216980306</v>
      </c>
      <c r="AR20" s="156">
        <f t="shared" si="34"/>
        <v>0.5822917733184545</v>
      </c>
      <c r="AS20" s="156">
        <f t="shared" si="34"/>
        <v>0.63263850085103401</v>
      </c>
      <c r="AT20" s="156">
        <f t="shared" si="11"/>
        <v>0.51688185682341559</v>
      </c>
      <c r="AU20" s="156">
        <f t="shared" si="12"/>
        <v>0.66077094684361415</v>
      </c>
      <c r="AV20" s="156">
        <f t="shared" si="12"/>
        <v>0.66018522098101151</v>
      </c>
      <c r="AW20" s="61">
        <f t="shared" si="39"/>
        <v>-8.8642799051705603E-4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46">SUM(E10:E12)</f>
        <v>410436.21999999991</v>
      </c>
      <c r="F21" s="154">
        <f t="shared" si="46"/>
        <v>511451.39999999991</v>
      </c>
      <c r="G21" s="154">
        <f t="shared" si="46"/>
        <v>582701.47000000009</v>
      </c>
      <c r="H21" s="154">
        <f t="shared" si="46"/>
        <v>438564.12</v>
      </c>
      <c r="I21" s="154">
        <f t="shared" si="46"/>
        <v>651591.7899999998</v>
      </c>
      <c r="J21" s="154">
        <f t="shared" si="46"/>
        <v>433350.24</v>
      </c>
      <c r="K21" s="154">
        <f t="shared" si="46"/>
        <v>722229.66999999993</v>
      </c>
      <c r="L21" s="154">
        <f t="shared" si="46"/>
        <v>641359.04</v>
      </c>
      <c r="M21" s="154">
        <f t="shared" ref="M21" si="47">SUM(M10:M12)</f>
        <v>787392.28999999992</v>
      </c>
      <c r="N21" s="154">
        <f t="shared" si="46"/>
        <v>733028.42999999993</v>
      </c>
      <c r="O21" s="140">
        <f>IF(O12="","",SUM(O10:O12))</f>
        <v>862302.37000000093</v>
      </c>
      <c r="P21" s="102">
        <f t="shared" ref="P21:P22" si="48">IF(O21="","",(O21-N21)/N21)</f>
        <v>0.17635597025889024</v>
      </c>
      <c r="R21" s="109" t="s">
        <v>86</v>
      </c>
      <c r="S21" s="19">
        <f>SUM(S10:S12)</f>
        <v>20822.173999999999</v>
      </c>
      <c r="T21" s="154">
        <f t="shared" ref="T21" si="49">SUM(T10:T12)</f>
        <v>16993.961000000003</v>
      </c>
      <c r="U21" s="154">
        <f>SUM(U10:U12)</f>
        <v>20306.538000000008</v>
      </c>
      <c r="V21" s="154">
        <f t="shared" ref="V21:AE21" si="50">SUM(V10:V12)</f>
        <v>32580.996999999992</v>
      </c>
      <c r="W21" s="154">
        <f t="shared" si="50"/>
        <v>26623.229000000007</v>
      </c>
      <c r="X21" s="154">
        <f t="shared" si="50"/>
        <v>30060.606000000007</v>
      </c>
      <c r="Y21" s="154">
        <f t="shared" si="50"/>
        <v>25330.112999999998</v>
      </c>
      <c r="Z21" s="154">
        <f t="shared" si="50"/>
        <v>36181.829000000005</v>
      </c>
      <c r="AA21" s="154">
        <f t="shared" si="50"/>
        <v>36659.758999999998</v>
      </c>
      <c r="AB21" s="154">
        <f t="shared" si="50"/>
        <v>39251.351000000017</v>
      </c>
      <c r="AC21" s="154">
        <f t="shared" si="50"/>
        <v>36974.111999999994</v>
      </c>
      <c r="AD21" s="154">
        <f t="shared" ref="AD21" si="51">SUM(AD10:AD12)</f>
        <v>42339.286999999997</v>
      </c>
      <c r="AE21" s="154">
        <f t="shared" si="50"/>
        <v>50640.62</v>
      </c>
      <c r="AF21" s="202">
        <f>IF(AF12="","",SUM(AF10:AF12))</f>
        <v>54795.052999999993</v>
      </c>
      <c r="AG21" s="52">
        <f t="shared" si="16"/>
        <v>8.2037561941382037E-2</v>
      </c>
      <c r="AI21" s="125">
        <f t="shared" si="32"/>
        <v>0.4635433813049899</v>
      </c>
      <c r="AJ21" s="157">
        <f t="shared" si="32"/>
        <v>0.4709352422927755</v>
      </c>
      <c r="AK21" s="157">
        <f t="shared" si="45"/>
        <v>0.56658857702200172</v>
      </c>
      <c r="AL21" s="157">
        <f t="shared" si="45"/>
        <v>0.7938138841645116</v>
      </c>
      <c r="AM21" s="157">
        <f t="shared" si="45"/>
        <v>0.52054269477021697</v>
      </c>
      <c r="AN21" s="157">
        <f t="shared" si="45"/>
        <v>0.51588347631935783</v>
      </c>
      <c r="AO21" s="157">
        <f t="shared" si="34"/>
        <v>0.57756920470374995</v>
      </c>
      <c r="AP21" s="157">
        <f t="shared" si="34"/>
        <v>0.55528368459031718</v>
      </c>
      <c r="AQ21" s="157">
        <f t="shared" si="34"/>
        <v>0.84596143295086201</v>
      </c>
      <c r="AR21" s="157">
        <f t="shared" si="34"/>
        <v>0.54347464013767288</v>
      </c>
      <c r="AS21" s="157">
        <f t="shared" si="34"/>
        <v>0.57649631008553326</v>
      </c>
      <c r="AT21" s="157">
        <f t="shared" si="11"/>
        <v>0.53771528547733172</v>
      </c>
      <c r="AU21" s="157">
        <f t="shared" si="12"/>
        <v>0.69084114513812245</v>
      </c>
      <c r="AV21" s="157">
        <f t="shared" ref="AV21" si="52">(AF21/O21)*10</f>
        <v>0.63545056706732617</v>
      </c>
      <c r="AW21" s="52">
        <f t="shared" ref="AW21" si="53">IF(AV21="","",(AV21-AU21)/AU21)</f>
        <v>-8.017845847864466E-2</v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54">SUM(E13:E15)</f>
        <v>431446.86999999988</v>
      </c>
      <c r="F22" s="154">
        <f t="shared" si="54"/>
        <v>682723.02999999991</v>
      </c>
      <c r="G22" s="154">
        <f t="shared" si="54"/>
        <v>626913.08999999985</v>
      </c>
      <c r="H22" s="154">
        <f t="shared" si="54"/>
        <v>458823.13999999961</v>
      </c>
      <c r="I22" s="154">
        <f t="shared" si="54"/>
        <v>516420.31999999972</v>
      </c>
      <c r="J22" s="154">
        <f t="shared" si="54"/>
        <v>514480.41000000003</v>
      </c>
      <c r="K22" s="154">
        <f t="shared" si="54"/>
        <v>823375.22000000055</v>
      </c>
      <c r="L22" s="154">
        <f t="shared" si="54"/>
        <v>766069.49</v>
      </c>
      <c r="M22" s="154">
        <f t="shared" ref="M22" si="55">SUM(M13:M15)</f>
        <v>684091.10999999964</v>
      </c>
      <c r="N22" s="154">
        <f t="shared" si="54"/>
        <v>752818.34999999928</v>
      </c>
      <c r="O22" s="154">
        <f>IF(O15="","",SUM(O13:O15))</f>
        <v>738075.61999999965</v>
      </c>
      <c r="P22" s="102">
        <f t="shared" si="48"/>
        <v>-1.9583382897082207E-2</v>
      </c>
      <c r="R22" s="109" t="s">
        <v>87</v>
      </c>
      <c r="S22" s="19">
        <f>SUM(S13:S15)</f>
        <v>25135.716000000004</v>
      </c>
      <c r="T22" s="154">
        <f t="shared" ref="T22" si="56">SUM(T13:T15)</f>
        <v>23908.640999999996</v>
      </c>
      <c r="U22" s="154">
        <f>SUM(U13:U15)</f>
        <v>23069.980999999996</v>
      </c>
      <c r="V22" s="154">
        <f t="shared" ref="V22:AE22" si="57">SUM(V13:V15)</f>
        <v>32504.29800000001</v>
      </c>
      <c r="W22" s="154">
        <f t="shared" si="57"/>
        <v>33772.178999999996</v>
      </c>
      <c r="X22" s="154">
        <f t="shared" si="57"/>
        <v>31879.368999999995</v>
      </c>
      <c r="Y22" s="154">
        <f t="shared" si="57"/>
        <v>27356.271000000008</v>
      </c>
      <c r="Z22" s="154">
        <f t="shared" si="57"/>
        <v>32668.917000000012</v>
      </c>
      <c r="AA22" s="154">
        <f t="shared" si="57"/>
        <v>41788.728000000003</v>
      </c>
      <c r="AB22" s="154">
        <f t="shared" si="57"/>
        <v>42542.01</v>
      </c>
      <c r="AC22" s="154">
        <f t="shared" si="57"/>
        <v>45356.519000000008</v>
      </c>
      <c r="AD22" s="154">
        <f t="shared" ref="AD22" si="58">SUM(AD13:AD15)</f>
        <v>41128.285999999993</v>
      </c>
      <c r="AE22" s="154">
        <f t="shared" si="57"/>
        <v>52942.623999999996</v>
      </c>
      <c r="AF22" s="202">
        <f>IF(AF15="","",SUM(AF13:AF15))</f>
        <v>50266.611000000026</v>
      </c>
      <c r="AG22" s="52">
        <f t="shared" si="16"/>
        <v>-5.0545530195102724E-2</v>
      </c>
      <c r="AI22" s="125">
        <f t="shared" si="32"/>
        <v>0.49145504558914899</v>
      </c>
      <c r="AJ22" s="157">
        <f t="shared" si="32"/>
        <v>0.48945196647429901</v>
      </c>
      <c r="AK22" s="157">
        <f t="shared" si="45"/>
        <v>0.72415411933385454</v>
      </c>
      <c r="AL22" s="157">
        <f t="shared" si="45"/>
        <v>0.75337892705074017</v>
      </c>
      <c r="AM22" s="157">
        <f t="shared" si="45"/>
        <v>0.49466881174346788</v>
      </c>
      <c r="AN22" s="157">
        <f t="shared" si="45"/>
        <v>0.50851337304186772</v>
      </c>
      <c r="AO22" s="157">
        <f t="shared" si="34"/>
        <v>0.59622692525926291</v>
      </c>
      <c r="AP22" s="157">
        <f t="shared" si="34"/>
        <v>0.63260324458185591</v>
      </c>
      <c r="AQ22" s="157">
        <f t="shared" si="34"/>
        <v>0.8122511020390456</v>
      </c>
      <c r="AR22" s="157">
        <f t="shared" si="34"/>
        <v>0.5166782891523013</v>
      </c>
      <c r="AS22" s="157">
        <f t="shared" si="34"/>
        <v>0.59206794673417951</v>
      </c>
      <c r="AT22" s="157">
        <f t="shared" si="11"/>
        <v>0.60121064868099239</v>
      </c>
      <c r="AU22" s="157">
        <f t="shared" si="12"/>
        <v>0.70325894686281276</v>
      </c>
      <c r="AV22" s="157">
        <f t="shared" ref="AV22" si="59">(AF22/O22)*10</f>
        <v>0.68104960573010187</v>
      </c>
      <c r="AW22" s="52">
        <f t="shared" ref="AW22" si="60">IF(AV22="","",(AV22-AU22)/AU22)</f>
        <v>-3.1580602325480753E-2</v>
      </c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61">SUM(E16:E18)</f>
        <v>486713.37999999966</v>
      </c>
      <c r="F23" s="155">
        <f t="shared" si="61"/>
        <v>616515.64000000025</v>
      </c>
      <c r="G23" s="155">
        <f t="shared" si="61"/>
        <v>416852.43999999983</v>
      </c>
      <c r="H23" s="155">
        <f t="shared" si="61"/>
        <v>460289.7799999998</v>
      </c>
      <c r="I23" s="155">
        <f t="shared" si="61"/>
        <v>457022.28999999969</v>
      </c>
      <c r="J23" s="155">
        <f t="shared" si="61"/>
        <v>688917.43</v>
      </c>
      <c r="K23" s="155">
        <f t="shared" si="61"/>
        <v>739760.91000000038</v>
      </c>
      <c r="L23" s="155">
        <f t="shared" si="61"/>
        <v>696889.35999999987</v>
      </c>
      <c r="M23" s="155">
        <f t="shared" ref="M23" si="62">SUM(M16:M18)</f>
        <v>681593.02000000014</v>
      </c>
      <c r="N23" s="155">
        <f t="shared" si="61"/>
        <v>832945.81000000052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63">SUM(T16:T18)</f>
        <v>24824.359</v>
      </c>
      <c r="U23" s="155">
        <f>SUM(U16:U18)</f>
        <v>25786.902000000006</v>
      </c>
      <c r="V23" s="155">
        <f t="shared" ref="V23:AE23" si="64">SUM(V16:V18)</f>
        <v>34340.337000000007</v>
      </c>
      <c r="W23" s="155">
        <f t="shared" si="64"/>
        <v>38207.429000000004</v>
      </c>
      <c r="X23" s="155">
        <f t="shared" si="64"/>
        <v>28571.173999999999</v>
      </c>
      <c r="Y23" s="155">
        <f t="shared" si="64"/>
        <v>33006.81</v>
      </c>
      <c r="Z23" s="155">
        <f t="shared" si="64"/>
        <v>39040.758000000002</v>
      </c>
      <c r="AA23" s="155">
        <f t="shared" si="64"/>
        <v>48079.73</v>
      </c>
      <c r="AB23" s="155">
        <f t="shared" si="64"/>
        <v>49572.105999999992</v>
      </c>
      <c r="AC23" s="155">
        <f t="shared" si="64"/>
        <v>43376.988000000005</v>
      </c>
      <c r="AD23" s="155">
        <f t="shared" ref="AD23" si="65">SUM(AD16:AD18)</f>
        <v>47123.987000000023</v>
      </c>
      <c r="AE23" s="155">
        <f t="shared" si="64"/>
        <v>58636.54</v>
      </c>
      <c r="AF23" s="203" t="str">
        <f>IF(AF18="","",SUM(AF16:AF18))</f>
        <v/>
      </c>
      <c r="AG23" s="55" t="str">
        <f t="shared" si="16"/>
        <v/>
      </c>
      <c r="AI23" s="126">
        <f t="shared" si="32"/>
        <v>0.55445366590058986</v>
      </c>
      <c r="AJ23" s="158">
        <f t="shared" si="32"/>
        <v>0.58274025510480154</v>
      </c>
      <c r="AK23" s="158">
        <f t="shared" ref="AK23:AS23" si="66">IF(AK18="","",(U23/D23)*10)</f>
        <v>0.91766659206541912</v>
      </c>
      <c r="AL23" s="158">
        <f t="shared" si="66"/>
        <v>0.70555563933746857</v>
      </c>
      <c r="AM23" s="158">
        <f t="shared" si="66"/>
        <v>0.61973170704963765</v>
      </c>
      <c r="AN23" s="158">
        <f t="shared" si="66"/>
        <v>0.68540258514499786</v>
      </c>
      <c r="AO23" s="158">
        <f t="shared" si="66"/>
        <v>0.71708761380711117</v>
      </c>
      <c r="AP23" s="158">
        <f t="shared" si="66"/>
        <v>0.85424187953721087</v>
      </c>
      <c r="AQ23" s="158">
        <f t="shared" si="66"/>
        <v>0.69790264995908136</v>
      </c>
      <c r="AR23" s="158">
        <f t="shared" si="66"/>
        <v>0.67010983318921202</v>
      </c>
      <c r="AS23" s="158">
        <f t="shared" si="66"/>
        <v>0.62243722590340611</v>
      </c>
      <c r="AT23" s="158">
        <f t="shared" ref="AT23" si="67">IF(AT18="","",(AD23/M23)*10)</f>
        <v>0.69138012886340905</v>
      </c>
      <c r="AU23" s="158">
        <f t="shared" ref="AU23" si="68">IF(AU18="","",(AE23/N23)*10)</f>
        <v>0.70396584382842342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2" t="s">
        <v>2</v>
      </c>
      <c r="B26" s="334" t="s">
        <v>71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9"/>
      <c r="P26" s="337" t="str">
        <f>P4</f>
        <v>D       2023/2022</v>
      </c>
      <c r="R26" s="335" t="s">
        <v>3</v>
      </c>
      <c r="S26" s="327" t="s">
        <v>71</v>
      </c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9"/>
      <c r="AG26" s="337" t="str">
        <f>P26</f>
        <v>D       2023/2022</v>
      </c>
      <c r="AI26" s="327" t="s">
        <v>71</v>
      </c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9"/>
      <c r="AW26" s="337" t="str">
        <f>AG26</f>
        <v>D       2023/2022</v>
      </c>
      <c r="AY26" s="105"/>
      <c r="AZ26" s="105"/>
    </row>
    <row r="27" spans="1:52" ht="20.100000000000001" customHeight="1" thickBot="1" x14ac:dyDescent="0.3">
      <c r="A27" s="333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8"/>
      <c r="R27" s="336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8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8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12">
        <v>208685.84999999992</v>
      </c>
      <c r="P29" s="52">
        <f t="shared" ref="P29:P45" si="69">IF(O29="","",(O29-N29)/N29)</f>
        <v>0.10223223764618691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12141.410000000002</v>
      </c>
      <c r="AF29" s="112">
        <v>14447.574999999997</v>
      </c>
      <c r="AG29" s="61">
        <f>IF(AF29="","",(AF29-AE29)/AE29)</f>
        <v>0.18994210721818924</v>
      </c>
      <c r="AI29" s="124">
        <f t="shared" ref="AI29:AI38" si="70">(S29/B29)*10</f>
        <v>0.44749494995804673</v>
      </c>
      <c r="AJ29" s="156">
        <f t="shared" ref="AJ29:AJ38" si="71">(T29/C29)*10</f>
        <v>0.42199049962249885</v>
      </c>
      <c r="AK29" s="156">
        <f t="shared" ref="AK29:AK38" si="72">(U29/D29)*10</f>
        <v>0.47202259593859536</v>
      </c>
      <c r="AL29" s="156">
        <f t="shared" ref="AL29:AL38" si="73">(V29/E29)*10</f>
        <v>0.8081632158864277</v>
      </c>
      <c r="AM29" s="156">
        <f t="shared" ref="AM29:AM38" si="74">(W29/F29)*10</f>
        <v>0.50550044106984959</v>
      </c>
      <c r="AN29" s="156">
        <f t="shared" ref="AN29:AN38" si="75">(X29/G29)*10</f>
        <v>0.47895812371298058</v>
      </c>
      <c r="AO29" s="156">
        <f t="shared" ref="AO29:AO38" si="76">(Y29/H29)*10</f>
        <v>0.58749022877813117</v>
      </c>
      <c r="AP29" s="156">
        <f t="shared" ref="AP29:AP38" si="77">(Z29/I29)*10</f>
        <v>0.55261592323817688</v>
      </c>
      <c r="AQ29" s="156">
        <f t="shared" ref="AQ29:AQ38" si="78">(AA29/J29)*10</f>
        <v>0.77172992674881657</v>
      </c>
      <c r="AR29" s="156">
        <f t="shared" ref="AR29:AR38" si="79">(AB29/K29)*10</f>
        <v>0.59323467465978674</v>
      </c>
      <c r="AS29" s="156">
        <f t="shared" ref="AS29:AS38" si="80">(AC29/L29)*10</f>
        <v>0.61384805672702092</v>
      </c>
      <c r="AT29" s="156">
        <f t="shared" ref="AT29:AT38" si="81">(AD29/M29)*10</f>
        <v>0.53656597117584959</v>
      </c>
      <c r="AU29" s="156">
        <f t="shared" ref="AU29:AU38" si="82">(AE29/N29)*10</f>
        <v>0.64128226769950125</v>
      </c>
      <c r="AV29" s="156">
        <f t="shared" ref="AV29:AV33" si="83">(AF29/O29)*10</f>
        <v>0.69231215245307731</v>
      </c>
      <c r="AW29" s="61">
        <f t="shared" ref="AW29" si="84">IF(AV29="","",(AV29-AU29)/AU29)</f>
        <v>7.957476344486758E-2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19">
        <v>263421.92999999988</v>
      </c>
      <c r="P30" s="52">
        <f t="shared" si="69"/>
        <v>-7.0620881690890624E-3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16621.906999999996</v>
      </c>
      <c r="AF30" s="119">
        <v>16093.979999999998</v>
      </c>
      <c r="AG30" s="52">
        <f t="shared" ref="AG30:AG45" si="85">IF(AF30="","",(AF30-AE30)/AE30)</f>
        <v>-3.1760916482085837E-2</v>
      </c>
      <c r="AI30" s="125">
        <f t="shared" si="70"/>
        <v>0.46047109354109889</v>
      </c>
      <c r="AJ30" s="157">
        <f t="shared" si="71"/>
        <v>0.45757226895448566</v>
      </c>
      <c r="AK30" s="157">
        <f t="shared" si="72"/>
        <v>0.5419617422671561</v>
      </c>
      <c r="AL30" s="157">
        <f t="shared" si="73"/>
        <v>0.82888642292733761</v>
      </c>
      <c r="AM30" s="157">
        <f t="shared" si="74"/>
        <v>0.50636300335303253</v>
      </c>
      <c r="AN30" s="157">
        <f t="shared" si="75"/>
        <v>0.48905442795728249</v>
      </c>
      <c r="AO30" s="157">
        <f t="shared" si="76"/>
        <v>0.51556937685642856</v>
      </c>
      <c r="AP30" s="157">
        <f t="shared" si="77"/>
        <v>0.54755948056577153</v>
      </c>
      <c r="AQ30" s="157">
        <f t="shared" si="78"/>
        <v>0.92171330852361721</v>
      </c>
      <c r="AR30" s="157">
        <f t="shared" si="79"/>
        <v>0.57411865515950256</v>
      </c>
      <c r="AS30" s="157">
        <f t="shared" si="80"/>
        <v>0.6218671970115851</v>
      </c>
      <c r="AT30" s="157">
        <f t="shared" si="81"/>
        <v>0.49425784549142993</v>
      </c>
      <c r="AU30" s="157">
        <f t="shared" si="82"/>
        <v>0.62654318974990453</v>
      </c>
      <c r="AV30" s="157">
        <f t="shared" si="83"/>
        <v>0.61095824482039163</v>
      </c>
      <c r="AW30" s="52">
        <f t="shared" ref="AW30" si="86">IF(AV30="","",(AV30-AU30)/AU30)</f>
        <v>-2.4874494184086333E-2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19">
        <v>305335.30999999994</v>
      </c>
      <c r="P31" s="52">
        <f t="shared" si="69"/>
        <v>0.54689861416850993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13728.199000000006</v>
      </c>
      <c r="AF31" s="119">
        <v>19946.481000000007</v>
      </c>
      <c r="AG31" s="52">
        <f t="shared" si="85"/>
        <v>0.45295686637409599</v>
      </c>
      <c r="AI31" s="125">
        <f t="shared" si="70"/>
        <v>0.44241062088628053</v>
      </c>
      <c r="AJ31" s="157">
        <f t="shared" si="71"/>
        <v>0.44000691509090828</v>
      </c>
      <c r="AK31" s="157">
        <f t="shared" si="72"/>
        <v>0.50306153781226581</v>
      </c>
      <c r="AL31" s="157">
        <f t="shared" si="73"/>
        <v>0.908169034292719</v>
      </c>
      <c r="AM31" s="157">
        <f t="shared" si="74"/>
        <v>0.50798316681623246</v>
      </c>
      <c r="AN31" s="157">
        <f t="shared" si="75"/>
        <v>0.49726565111971294</v>
      </c>
      <c r="AO31" s="157">
        <f t="shared" si="76"/>
        <v>0.53652846921584385</v>
      </c>
      <c r="AP31" s="157">
        <f t="shared" si="77"/>
        <v>0.5373482716568041</v>
      </c>
      <c r="AQ31" s="157">
        <f t="shared" si="78"/>
        <v>0.78173472362263119</v>
      </c>
      <c r="AR31" s="157">
        <f t="shared" si="79"/>
        <v>0.56172228676028879</v>
      </c>
      <c r="AS31" s="157">
        <f t="shared" si="80"/>
        <v>0.61636897129854362</v>
      </c>
      <c r="AT31" s="157">
        <f t="shared" si="81"/>
        <v>0.51111633914897814</v>
      </c>
      <c r="AU31" s="157">
        <f t="shared" si="82"/>
        <v>0.69550200427620168</v>
      </c>
      <c r="AV31" s="157">
        <f t="shared" si="83"/>
        <v>0.65326479927919279</v>
      </c>
      <c r="AW31" s="52">
        <f t="shared" ref="AW31" si="87">IF(AV31="","",(AV31-AU31)/AU31)</f>
        <v>-6.0729091702567427E-2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19">
        <v>256713.55000000002</v>
      </c>
      <c r="P32" s="52">
        <f t="shared" si="69"/>
        <v>0.2291634985576407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15175.933000000003</v>
      </c>
      <c r="AF32" s="119">
        <v>16382.779999999995</v>
      </c>
      <c r="AG32" s="52">
        <f t="shared" si="85"/>
        <v>7.952374328484399E-2</v>
      </c>
      <c r="AI32" s="125">
        <f t="shared" si="70"/>
        <v>0.4117380456536428</v>
      </c>
      <c r="AJ32" s="157">
        <f t="shared" si="71"/>
        <v>0.45017323810756427</v>
      </c>
      <c r="AK32" s="157">
        <f t="shared" si="72"/>
        <v>0.53052169146380823</v>
      </c>
      <c r="AL32" s="157">
        <f t="shared" si="73"/>
        <v>0.79315079340313666</v>
      </c>
      <c r="AM32" s="157">
        <f t="shared" si="74"/>
        <v>0.54920904241465762</v>
      </c>
      <c r="AN32" s="157">
        <f t="shared" si="75"/>
        <v>0.49231320433642595</v>
      </c>
      <c r="AO32" s="157">
        <f t="shared" si="76"/>
        <v>0.55148844538658548</v>
      </c>
      <c r="AP32" s="157">
        <f t="shared" si="77"/>
        <v>0.52949059732220316</v>
      </c>
      <c r="AQ32" s="157">
        <f t="shared" si="78"/>
        <v>0.75728905420077208</v>
      </c>
      <c r="AR32" s="157">
        <f t="shared" si="79"/>
        <v>0.52733538616375741</v>
      </c>
      <c r="AS32" s="157">
        <f t="shared" si="80"/>
        <v>0.60476032121983347</v>
      </c>
      <c r="AT32" s="157">
        <f t="shared" si="81"/>
        <v>0.54429927333323636</v>
      </c>
      <c r="AU32" s="157">
        <f t="shared" si="82"/>
        <v>0.72663491662813884</v>
      </c>
      <c r="AV32" s="157">
        <f t="shared" si="83"/>
        <v>0.6381735595958995</v>
      </c>
      <c r="AW32" s="52">
        <f t="shared" ref="AW32:AW33" si="88">IF(AV32="","",(AV32-AU32)/AU32)</f>
        <v>-0.12174113163008121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19">
        <v>281921.61000000004</v>
      </c>
      <c r="P33" s="52">
        <f t="shared" si="69"/>
        <v>-5.3139902079533841E-2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20165.158999999996</v>
      </c>
      <c r="AF33" s="119">
        <v>18351.723999999991</v>
      </c>
      <c r="AG33" s="52">
        <f t="shared" si="85"/>
        <v>-8.9929119824941881E-2</v>
      </c>
      <c r="AI33" s="125">
        <f t="shared" si="70"/>
        <v>0.49547514696423517</v>
      </c>
      <c r="AJ33" s="157">
        <f t="shared" si="71"/>
        <v>0.46184732439637305</v>
      </c>
      <c r="AK33" s="157">
        <f t="shared" si="72"/>
        <v>0.58455084732547036</v>
      </c>
      <c r="AL33" s="157">
        <f t="shared" si="73"/>
        <v>0.78769456194735565</v>
      </c>
      <c r="AM33" s="157">
        <f t="shared" si="74"/>
        <v>0.4740445861025222</v>
      </c>
      <c r="AN33" s="157">
        <f t="shared" si="75"/>
        <v>0.52641405214864356</v>
      </c>
      <c r="AO33" s="157">
        <f t="shared" si="76"/>
        <v>0.57203930554337168</v>
      </c>
      <c r="AP33" s="157">
        <f t="shared" si="77"/>
        <v>0.53330507840023977</v>
      </c>
      <c r="AQ33" s="157">
        <f t="shared" si="78"/>
        <v>0.97449836694611214</v>
      </c>
      <c r="AR33" s="157">
        <f t="shared" si="79"/>
        <v>0.53612416504160132</v>
      </c>
      <c r="AS33" s="157">
        <f t="shared" si="80"/>
        <v>0.50677934421259097</v>
      </c>
      <c r="AT33" s="157">
        <f t="shared" si="81"/>
        <v>0.50484087413609458</v>
      </c>
      <c r="AU33" s="157">
        <f t="shared" si="82"/>
        <v>0.67726572735313773</v>
      </c>
      <c r="AV33" s="157">
        <f t="shared" si="83"/>
        <v>0.6509513052227528</v>
      </c>
      <c r="AW33" s="52">
        <f t="shared" si="88"/>
        <v>-3.8853910758522923E-2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19">
        <v>323216.8000000008</v>
      </c>
      <c r="P34" s="52">
        <f t="shared" si="69"/>
        <v>0.43198887111844492</v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14534.652000000002</v>
      </c>
      <c r="AF34" s="119">
        <v>19399.629000000001</v>
      </c>
      <c r="AG34" s="52">
        <f t="shared" si="85"/>
        <v>0.33471575377243284</v>
      </c>
      <c r="AI34" s="125">
        <f t="shared" si="70"/>
        <v>0.48672862985073784</v>
      </c>
      <c r="AJ34" s="157">
        <f t="shared" si="71"/>
        <v>0.49688825876595721</v>
      </c>
      <c r="AK34" s="157">
        <f t="shared" si="72"/>
        <v>0.56924809937044796</v>
      </c>
      <c r="AL34" s="157">
        <f t="shared" si="73"/>
        <v>0.78543559483657488</v>
      </c>
      <c r="AM34" s="157">
        <f t="shared" si="74"/>
        <v>0.54207508867396426</v>
      </c>
      <c r="AN34" s="157">
        <f t="shared" si="75"/>
        <v>0.51283586940978365</v>
      </c>
      <c r="AO34" s="157">
        <f t="shared" si="76"/>
        <v>0.58706569068968495</v>
      </c>
      <c r="AP34" s="157">
        <f t="shared" si="77"/>
        <v>0.58568978626091728</v>
      </c>
      <c r="AQ34" s="157">
        <f t="shared" si="78"/>
        <v>0.80425854872244606</v>
      </c>
      <c r="AR34" s="157">
        <f t="shared" si="79"/>
        <v>0.55167855015599043</v>
      </c>
      <c r="AS34" s="157">
        <f t="shared" si="80"/>
        <v>0.60866792877006426</v>
      </c>
      <c r="AT34" s="157">
        <f t="shared" si="81"/>
        <v>0.52479645779906703</v>
      </c>
      <c r="AU34" s="157">
        <f t="shared" si="82"/>
        <v>0.64394734152368938</v>
      </c>
      <c r="AV34" s="157">
        <f t="shared" ref="AV34" si="89">(AF34/O34)*10</f>
        <v>0.60020484702527699</v>
      </c>
      <c r="AW34" s="52">
        <f t="shared" ref="AW34" si="90">IF(AV34="","",(AV34-AU34)/AU34)</f>
        <v>-6.7928682483431299E-2</v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19">
        <v>301348.31999999983</v>
      </c>
      <c r="P35" s="52">
        <f t="shared" si="69"/>
        <v>0.2782644791672057</v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16599.758999999998</v>
      </c>
      <c r="AF35" s="119">
        <v>19245.647000000012</v>
      </c>
      <c r="AG35" s="52">
        <f t="shared" si="85"/>
        <v>0.15939315745487714</v>
      </c>
      <c r="AI35" s="125">
        <f t="shared" si="70"/>
        <v>0.53410624801970208</v>
      </c>
      <c r="AJ35" s="157">
        <f t="shared" si="71"/>
        <v>0.48911992034573448</v>
      </c>
      <c r="AK35" s="157">
        <f t="shared" si="72"/>
        <v>0.65603956133015395</v>
      </c>
      <c r="AL35" s="157">
        <f t="shared" si="73"/>
        <v>0.7829523620224994</v>
      </c>
      <c r="AM35" s="157">
        <f t="shared" si="74"/>
        <v>0.48743234098377025</v>
      </c>
      <c r="AN35" s="157">
        <f t="shared" si="75"/>
        <v>0.51699036414929667</v>
      </c>
      <c r="AO35" s="157">
        <f t="shared" si="76"/>
        <v>0.56911382540516675</v>
      </c>
      <c r="AP35" s="157">
        <f t="shared" si="77"/>
        <v>0.55942287943501878</v>
      </c>
      <c r="AQ35" s="157">
        <f t="shared" si="78"/>
        <v>0.8067909093137946</v>
      </c>
      <c r="AR35" s="157">
        <f t="shared" si="79"/>
        <v>0.5090389090704629</v>
      </c>
      <c r="AS35" s="157">
        <f t="shared" si="80"/>
        <v>0.57789179127346701</v>
      </c>
      <c r="AT35" s="157">
        <f t="shared" si="81"/>
        <v>0.55789707265191923</v>
      </c>
      <c r="AU35" s="157">
        <f t="shared" si="82"/>
        <v>0.70413142812397767</v>
      </c>
      <c r="AV35" s="157">
        <f t="shared" ref="AV35" si="91">(AF35/O35)*10</f>
        <v>0.63865121265650404</v>
      </c>
      <c r="AW35" s="52">
        <f t="shared" ref="AW35" si="92">IF(AV35="","",(AV35-AU35)/AU35)</f>
        <v>-9.299430880671386E-2</v>
      </c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19">
        <v>257377.39999999997</v>
      </c>
      <c r="P36" s="52">
        <f t="shared" si="69"/>
        <v>6.1720588850427117E-2</v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16420.567999999999</v>
      </c>
      <c r="AF36" s="119">
        <v>17250.548999999999</v>
      </c>
      <c r="AG36" s="52">
        <f t="shared" si="85"/>
        <v>5.0545206475196218E-2</v>
      </c>
      <c r="AI36" s="125">
        <f t="shared" si="70"/>
        <v>0.44176385961468218</v>
      </c>
      <c r="AJ36" s="157">
        <f t="shared" si="71"/>
        <v>0.42017785877420555</v>
      </c>
      <c r="AK36" s="157">
        <f t="shared" si="72"/>
        <v>0.63948363387771534</v>
      </c>
      <c r="AL36" s="157">
        <f t="shared" si="73"/>
        <v>0.71120273013234991</v>
      </c>
      <c r="AM36" s="157">
        <f t="shared" si="74"/>
        <v>0.43360371542738207</v>
      </c>
      <c r="AN36" s="157">
        <f t="shared" si="75"/>
        <v>0.45907066820991294</v>
      </c>
      <c r="AO36" s="157">
        <f t="shared" si="76"/>
        <v>0.59928518991605073</v>
      </c>
      <c r="AP36" s="157">
        <f t="shared" si="77"/>
        <v>0.5807675710119673</v>
      </c>
      <c r="AQ36" s="157">
        <f t="shared" si="78"/>
        <v>0.76451061502797446</v>
      </c>
      <c r="AR36" s="157">
        <f t="shared" si="79"/>
        <v>0.49793317713264845</v>
      </c>
      <c r="AS36" s="157">
        <f t="shared" si="80"/>
        <v>0.55159727832865624</v>
      </c>
      <c r="AT36" s="157">
        <f t="shared" si="81"/>
        <v>0.58152630944673145</v>
      </c>
      <c r="AU36" s="157">
        <f t="shared" si="82"/>
        <v>0.67737319307050581</v>
      </c>
      <c r="AV36" s="157">
        <f t="shared" ref="AV36:AV39" si="93">(AF36/O36)*10</f>
        <v>0.67024334692945065</v>
      </c>
      <c r="AW36" s="52">
        <f t="shared" ref="AW36:AW39" si="94">IF(AV36="","",(AV36-AU36)/AU36)</f>
        <v>-1.0525728230749511E-2</v>
      </c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19">
        <v>178957.53000000009</v>
      </c>
      <c r="P37" s="52">
        <f t="shared" si="69"/>
        <v>-0.34618078781845135</v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19295.445999999996</v>
      </c>
      <c r="AF37" s="119">
        <v>13220.804000000006</v>
      </c>
      <c r="AG37" s="52">
        <f t="shared" si="85"/>
        <v>-0.31482257523355467</v>
      </c>
      <c r="AI37" s="125">
        <f t="shared" si="70"/>
        <v>0.48486363856011194</v>
      </c>
      <c r="AJ37" s="157">
        <f t="shared" si="71"/>
        <v>0.56136104589017211</v>
      </c>
      <c r="AK37" s="157">
        <f t="shared" si="72"/>
        <v>0.91494056270845225</v>
      </c>
      <c r="AL37" s="157">
        <f t="shared" si="73"/>
        <v>0.73397337983951261</v>
      </c>
      <c r="AM37" s="157">
        <f t="shared" si="74"/>
        <v>0.54686443981211563</v>
      </c>
      <c r="AN37" s="157">
        <f t="shared" si="75"/>
        <v>0.55361740351046873</v>
      </c>
      <c r="AO37" s="157">
        <f t="shared" si="76"/>
        <v>0.59768837923984341</v>
      </c>
      <c r="AP37" s="157">
        <f t="shared" si="77"/>
        <v>0.78949101429546453</v>
      </c>
      <c r="AQ37" s="157">
        <f t="shared" si="78"/>
        <v>0.85577312393822647</v>
      </c>
      <c r="AR37" s="157">
        <f t="shared" si="79"/>
        <v>0.5392227587309858</v>
      </c>
      <c r="AS37" s="157">
        <f t="shared" si="80"/>
        <v>0.66185996306935324</v>
      </c>
      <c r="AT37" s="157">
        <f t="shared" si="81"/>
        <v>0.66577682346880351</v>
      </c>
      <c r="AU37" s="157">
        <f t="shared" si="82"/>
        <v>0.70495682983619656</v>
      </c>
      <c r="AV37" s="157">
        <f t="shared" si="93"/>
        <v>0.73876768415388827</v>
      </c>
      <c r="AW37" s="52">
        <f t="shared" si="94"/>
        <v>4.7961595500178332E-2</v>
      </c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19">
        <v>188222.58999999988</v>
      </c>
      <c r="P38" s="52">
        <f t="shared" si="69"/>
        <v>-0.27391408888562674</v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17489.275999999998</v>
      </c>
      <c r="AF38" s="119">
        <v>13074.044000000004</v>
      </c>
      <c r="AG38" s="52">
        <f t="shared" si="85"/>
        <v>-0.25245367504063604</v>
      </c>
      <c r="AI38" s="125">
        <f t="shared" si="70"/>
        <v>0.50547976786025839</v>
      </c>
      <c r="AJ38" s="157">
        <f t="shared" si="71"/>
        <v>0.61364183688748253</v>
      </c>
      <c r="AK38" s="157">
        <f t="shared" si="72"/>
        <v>0.99143989040046498</v>
      </c>
      <c r="AL38" s="157">
        <f t="shared" si="73"/>
        <v>0.79860824444016809</v>
      </c>
      <c r="AM38" s="157">
        <f t="shared" si="74"/>
        <v>0.61462071336796531</v>
      </c>
      <c r="AN38" s="157">
        <f t="shared" si="75"/>
        <v>0.7179397354111039</v>
      </c>
      <c r="AO38" s="157">
        <f t="shared" si="76"/>
        <v>0.76149967195295487</v>
      </c>
      <c r="AP38" s="157">
        <f t="shared" si="77"/>
        <v>0.82067211196453671</v>
      </c>
      <c r="AQ38" s="157">
        <f t="shared" si="78"/>
        <v>0.76712936250314256</v>
      </c>
      <c r="AR38" s="157">
        <f t="shared" si="79"/>
        <v>0.61919728263479246</v>
      </c>
      <c r="AS38" s="157">
        <f t="shared" si="80"/>
        <v>0.63990474451207224</v>
      </c>
      <c r="AT38" s="157">
        <f t="shared" si="81"/>
        <v>0.62152586797883858</v>
      </c>
      <c r="AU38" s="157">
        <f t="shared" si="82"/>
        <v>0.67466486882317089</v>
      </c>
      <c r="AV38" s="157">
        <f t="shared" si="93"/>
        <v>0.69460546685708724</v>
      </c>
      <c r="AW38" s="52">
        <f t="shared" si="94"/>
        <v>2.9556301143557485E-2</v>
      </c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19">
        <v>225074.85999999993</v>
      </c>
      <c r="P39" s="52">
        <f t="shared" si="69"/>
        <v>-0.18575705051807739</v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20862.162</v>
      </c>
      <c r="AF39" s="119">
        <v>16916.481999999996</v>
      </c>
      <c r="AG39" s="52">
        <f t="shared" si="85"/>
        <v>-0.18913092516489921</v>
      </c>
      <c r="AI39" s="125">
        <f t="shared" ref="AI39:AJ45" si="95">(S39/B39)*10</f>
        <v>0.59655396247491954</v>
      </c>
      <c r="AJ39" s="157">
        <f t="shared" si="95"/>
        <v>0.7101543245465749</v>
      </c>
      <c r="AK39" s="157">
        <f t="shared" ref="AK39:AS41" si="96">IF(U39="","",(U39/D39)*10)</f>
        <v>0.82659295097689434</v>
      </c>
      <c r="AL39" s="157">
        <f t="shared" si="96"/>
        <v>0.75542927217629385</v>
      </c>
      <c r="AM39" s="157">
        <f t="shared" si="96"/>
        <v>0.66232957299169615</v>
      </c>
      <c r="AN39" s="157">
        <f t="shared" si="96"/>
        <v>0.69529221532504837</v>
      </c>
      <c r="AO39" s="157">
        <f t="shared" si="96"/>
        <v>0.70882922115899427</v>
      </c>
      <c r="AP39" s="157">
        <f t="shared" si="96"/>
        <v>0.81643127472411259</v>
      </c>
      <c r="AQ39" s="157">
        <f t="shared" si="96"/>
        <v>0.6555002561116402</v>
      </c>
      <c r="AR39" s="157">
        <f t="shared" si="96"/>
        <v>0.68927659143619546</v>
      </c>
      <c r="AS39" s="157">
        <f t="shared" ref="AS39:AS40" si="97">IF(AC39="","",(AC39/L39)*10)</f>
        <v>0.64689754420867462</v>
      </c>
      <c r="AT39" s="157">
        <f t="shared" ref="AT39:AT40" si="98">IF(AD39="","",(AD39/M39)*10)</f>
        <v>0.72799787288130147</v>
      </c>
      <c r="AU39" s="157">
        <f t="shared" ref="AU39:AU40" si="99">IF(AE39="","",(AE39/N39)*10)</f>
        <v>0.75472082130583984</v>
      </c>
      <c r="AV39" s="157">
        <f t="shared" si="93"/>
        <v>0.75159358090903627</v>
      </c>
      <c r="AW39" s="52">
        <f t="shared" si="94"/>
        <v>-4.1435724423141314E-3</v>
      </c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19"/>
      <c r="P40" s="52" t="str">
        <f t="shared" si="69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19544.043999999998</v>
      </c>
      <c r="AF40" s="119"/>
      <c r="AG40" s="52" t="str">
        <f t="shared" si="85"/>
        <v/>
      </c>
      <c r="AI40" s="125">
        <f t="shared" si="95"/>
        <v>0.56128924309160388</v>
      </c>
      <c r="AJ40" s="157">
        <f t="shared" si="95"/>
        <v>0.49567972006947647</v>
      </c>
      <c r="AK40" s="157">
        <f t="shared" si="96"/>
        <v>0.9790091257525988</v>
      </c>
      <c r="AL40" s="157">
        <f t="shared" si="96"/>
        <v>0.61228139027468687</v>
      </c>
      <c r="AM40" s="157">
        <f t="shared" si="96"/>
        <v>0.5822210241113337</v>
      </c>
      <c r="AN40" s="157">
        <f t="shared" si="96"/>
        <v>0.62664828118918259</v>
      </c>
      <c r="AO40" s="157">
        <f t="shared" si="96"/>
        <v>0.67665809142176681</v>
      </c>
      <c r="AP40" s="157">
        <f t="shared" si="96"/>
        <v>0.91161704676855315</v>
      </c>
      <c r="AQ40" s="157">
        <f t="shared" si="96"/>
        <v>0.66978639445387611</v>
      </c>
      <c r="AR40" s="157">
        <f t="shared" si="96"/>
        <v>0.69632467581771174</v>
      </c>
      <c r="AS40" s="157">
        <f t="shared" si="97"/>
        <v>0.56670328216974419</v>
      </c>
      <c r="AT40" s="157">
        <f t="shared" si="98"/>
        <v>0.70671261274209851</v>
      </c>
      <c r="AU40" s="157">
        <f t="shared" si="99"/>
        <v>0.65801204114882317</v>
      </c>
      <c r="AV40" s="157" t="str">
        <f t="shared" ref="AV40" si="100">IF(AF40="","",(AF40/O40)*10)</f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jan-nov</v>
      </c>
      <c r="B41" s="167">
        <f>SUM(B29:B39)</f>
        <v>1660699.15</v>
      </c>
      <c r="C41" s="168">
        <f t="shared" ref="C41:O41" si="101">SUM(C29:C39)</f>
        <v>1417049.3199999998</v>
      </c>
      <c r="D41" s="168">
        <f t="shared" si="101"/>
        <v>1207246.9499999997</v>
      </c>
      <c r="E41" s="168">
        <f t="shared" si="101"/>
        <v>1366331.5399999996</v>
      </c>
      <c r="F41" s="168">
        <f t="shared" si="101"/>
        <v>2094317.3900000001</v>
      </c>
      <c r="G41" s="168">
        <f t="shared" si="101"/>
        <v>2008932.44</v>
      </c>
      <c r="H41" s="168">
        <f t="shared" si="101"/>
        <v>1632520.9699999995</v>
      </c>
      <c r="I41" s="168">
        <f t="shared" si="101"/>
        <v>1992874.2699999996</v>
      </c>
      <c r="J41" s="168">
        <f t="shared" si="101"/>
        <v>1773625.8100000003</v>
      </c>
      <c r="K41" s="168">
        <f t="shared" si="101"/>
        <v>2702116.02</v>
      </c>
      <c r="L41" s="168">
        <f t="shared" si="101"/>
        <v>2493972.9499999997</v>
      </c>
      <c r="M41" s="168">
        <f t="shared" si="101"/>
        <v>2723879.0100000007</v>
      </c>
      <c r="N41" s="168">
        <f t="shared" si="101"/>
        <v>2671844.629999999</v>
      </c>
      <c r="O41" s="169">
        <f t="shared" si="101"/>
        <v>2790275.7500000005</v>
      </c>
      <c r="P41" s="61">
        <f t="shared" si="69"/>
        <v>4.4325601373011558E-2</v>
      </c>
      <c r="R41" s="109"/>
      <c r="S41" s="167">
        <f>SUM(S29:S39)</f>
        <v>80016.294999999998</v>
      </c>
      <c r="T41" s="168">
        <f t="shared" ref="T41:AF41" si="102">SUM(T29:T39)</f>
        <v>70014.482000000004</v>
      </c>
      <c r="U41" s="168">
        <f t="shared" si="102"/>
        <v>76948.230999999985</v>
      </c>
      <c r="V41" s="168">
        <f t="shared" si="102"/>
        <v>107288.80499999999</v>
      </c>
      <c r="W41" s="168">
        <f t="shared" si="102"/>
        <v>110561.151</v>
      </c>
      <c r="X41" s="168">
        <f t="shared" si="102"/>
        <v>106225.90900000001</v>
      </c>
      <c r="Y41" s="168">
        <f t="shared" si="102"/>
        <v>97590.193999999989</v>
      </c>
      <c r="Z41" s="168">
        <f t="shared" si="102"/>
        <v>121455.86000000003</v>
      </c>
      <c r="AA41" s="168">
        <f t="shared" si="102"/>
        <v>139903.65000000002</v>
      </c>
      <c r="AB41" s="168">
        <f t="shared" si="102"/>
        <v>151640.37700000001</v>
      </c>
      <c r="AC41" s="168">
        <f t="shared" si="102"/>
        <v>150214.962</v>
      </c>
      <c r="AD41" s="168">
        <f t="shared" si="102"/>
        <v>153145.32399999999</v>
      </c>
      <c r="AE41" s="168">
        <f t="shared" si="102"/>
        <v>183034.47100000002</v>
      </c>
      <c r="AF41" s="169">
        <f t="shared" si="102"/>
        <v>184329.69499999998</v>
      </c>
      <c r="AG41" s="61">
        <f t="shared" si="85"/>
        <v>7.0763938231064583E-3</v>
      </c>
      <c r="AI41" s="172">
        <f t="shared" si="95"/>
        <v>0.48182294186156482</v>
      </c>
      <c r="AJ41" s="173">
        <f t="shared" si="95"/>
        <v>0.49408641613123255</v>
      </c>
      <c r="AK41" s="173">
        <f t="shared" si="96"/>
        <v>0.63738600457843364</v>
      </c>
      <c r="AL41" s="173">
        <f t="shared" si="96"/>
        <v>0.78523258710693322</v>
      </c>
      <c r="AM41" s="173">
        <f t="shared" si="96"/>
        <v>0.52791019894076319</v>
      </c>
      <c r="AN41" s="173">
        <f t="shared" si="96"/>
        <v>0.52876795100187646</v>
      </c>
      <c r="AO41" s="173">
        <f t="shared" si="96"/>
        <v>0.59778830283570583</v>
      </c>
      <c r="AP41" s="173">
        <f t="shared" si="96"/>
        <v>0.6094506905345316</v>
      </c>
      <c r="AQ41" s="173">
        <f t="shared" si="96"/>
        <v>0.78880025996013226</v>
      </c>
      <c r="AR41" s="173">
        <f t="shared" si="96"/>
        <v>0.56119121413594963</v>
      </c>
      <c r="AS41" s="173">
        <f t="shared" si="96"/>
        <v>0.60231191360756342</v>
      </c>
      <c r="AT41" s="173">
        <f t="shared" ref="AT41" si="103">IF(AD41="","",(AD41/M41)*10)</f>
        <v>0.56223247595714598</v>
      </c>
      <c r="AU41" s="173">
        <f t="shared" ref="AU41:AV41" si="104">IF(AE41="","",(AE41/N41)*10)</f>
        <v>0.68504908161519884</v>
      </c>
      <c r="AV41" s="173">
        <f t="shared" si="104"/>
        <v>0.66061461846557612</v>
      </c>
      <c r="AW41" s="61">
        <f t="shared" ref="AW41:AW45" si="105">IF(AV41="","",(AV41-AU41)/AU41)</f>
        <v>-3.566819342639143E-2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106">SUM(E29:E31)</f>
        <v>269354.83</v>
      </c>
      <c r="F42" s="154">
        <f t="shared" si="106"/>
        <v>518885.16000000003</v>
      </c>
      <c r="G42" s="154">
        <f t="shared" si="106"/>
        <v>534367.81999999983</v>
      </c>
      <c r="H42" s="154">
        <f t="shared" si="106"/>
        <v>446495.15</v>
      </c>
      <c r="I42" s="154">
        <f t="shared" si="106"/>
        <v>530104.43999999994</v>
      </c>
      <c r="J42" s="154">
        <f t="shared" si="106"/>
        <v>340089.82</v>
      </c>
      <c r="K42" s="154">
        <f t="shared" si="106"/>
        <v>649570.5</v>
      </c>
      <c r="L42" s="154">
        <f t="shared" si="106"/>
        <v>640253.84</v>
      </c>
      <c r="M42" s="154">
        <f t="shared" ref="M42" si="107">SUM(M29:M31)</f>
        <v>817451.96000000066</v>
      </c>
      <c r="N42" s="154">
        <f t="shared" si="106"/>
        <v>652011.13999999966</v>
      </c>
      <c r="O42" s="119">
        <f>IF(O31="","",SUM(O29:O31))</f>
        <v>777443.08999999973</v>
      </c>
      <c r="P42" s="61">
        <f t="shared" si="69"/>
        <v>0.19237700447878872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108">SUM(V29:V31)</f>
        <v>22740.453000000001</v>
      </c>
      <c r="W42" s="154">
        <f t="shared" si="108"/>
        <v>26284.577999999994</v>
      </c>
      <c r="X42" s="154">
        <f t="shared" si="108"/>
        <v>26114.18</v>
      </c>
      <c r="Y42" s="154">
        <f t="shared" si="108"/>
        <v>24267.392</v>
      </c>
      <c r="Z42" s="154">
        <f t="shared" si="108"/>
        <v>28921.351000000002</v>
      </c>
      <c r="AA42" s="154">
        <f t="shared" si="108"/>
        <v>27891.383000000002</v>
      </c>
      <c r="AB42" s="154">
        <f t="shared" si="108"/>
        <v>37417.438999999998</v>
      </c>
      <c r="AC42" s="154">
        <f t="shared" si="108"/>
        <v>39515.076000000001</v>
      </c>
      <c r="AD42" s="154">
        <f t="shared" ref="AD42:AE42" si="109">SUM(AD29:AD31)</f>
        <v>41893.952999999994</v>
      </c>
      <c r="AE42" s="154">
        <f t="shared" si="109"/>
        <v>42491.516000000003</v>
      </c>
      <c r="AF42" s="119">
        <f>IF(AF31="","",SUM(AF29:AF31))</f>
        <v>50488.036</v>
      </c>
      <c r="AG42" s="61">
        <f t="shared" si="85"/>
        <v>0.18819097911215962</v>
      </c>
      <c r="AI42" s="124">
        <f t="shared" si="95"/>
        <v>0.44877401967325198</v>
      </c>
      <c r="AJ42" s="156">
        <f t="shared" si="95"/>
        <v>0.43910336873301764</v>
      </c>
      <c r="AK42" s="156">
        <f t="shared" ref="AK42:AS44" si="110">(U42/D42)*10</f>
        <v>0.50326831796508742</v>
      </c>
      <c r="AL42" s="156">
        <f t="shared" si="110"/>
        <v>0.84425636622146327</v>
      </c>
      <c r="AM42" s="156">
        <f t="shared" si="110"/>
        <v>0.50655867668290977</v>
      </c>
      <c r="AN42" s="156">
        <f t="shared" si="110"/>
        <v>0.48869297556129054</v>
      </c>
      <c r="AO42" s="156">
        <f t="shared" si="110"/>
        <v>0.54350852411274786</v>
      </c>
      <c r="AP42" s="156">
        <f t="shared" si="110"/>
        <v>0.54557835810618771</v>
      </c>
      <c r="AQ42" s="156">
        <f t="shared" si="110"/>
        <v>0.8201181382024314</v>
      </c>
      <c r="AR42" s="156">
        <f t="shared" si="110"/>
        <v>0.57603353292675696</v>
      </c>
      <c r="AS42" s="156">
        <f t="shared" si="110"/>
        <v>0.61717827416700854</v>
      </c>
      <c r="AT42" s="156">
        <f t="shared" ref="AT42:AT44" si="111">(AD42/M42)*10</f>
        <v>0.51249437336965908</v>
      </c>
      <c r="AU42" s="156">
        <f t="shared" ref="AU42:AV44" si="112">(AE42/N42)*10</f>
        <v>0.65169923323702761</v>
      </c>
      <c r="AV42" s="156">
        <f t="shared" si="112"/>
        <v>0.6494113414783842</v>
      </c>
      <c r="AW42" s="61">
        <f t="shared" si="105"/>
        <v>-3.5106559006972005E-3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113">SUM(E32:E34)</f>
        <v>409796.7099999999</v>
      </c>
      <c r="F43" s="154">
        <f t="shared" si="113"/>
        <v>510240.19999999995</v>
      </c>
      <c r="G43" s="154">
        <f t="shared" si="113"/>
        <v>581930.29000000015</v>
      </c>
      <c r="H43" s="154">
        <f t="shared" si="113"/>
        <v>437395.03</v>
      </c>
      <c r="I43" s="154">
        <f t="shared" si="113"/>
        <v>651460.00999999989</v>
      </c>
      <c r="J43" s="154">
        <f t="shared" si="113"/>
        <v>432659.41000000003</v>
      </c>
      <c r="K43" s="154">
        <f t="shared" si="113"/>
        <v>721335.31</v>
      </c>
      <c r="L43" s="154">
        <f t="shared" si="113"/>
        <v>641165.57999999984</v>
      </c>
      <c r="M43" s="154">
        <f t="shared" ref="M43" si="114">SUM(M32:M34)</f>
        <v>786805.54999999993</v>
      </c>
      <c r="N43" s="154">
        <f t="shared" si="113"/>
        <v>732307.73</v>
      </c>
      <c r="O43" s="119">
        <f>IF(O34="","",SUM(O32:O34))</f>
        <v>861851.96000000089</v>
      </c>
      <c r="P43" s="52">
        <f t="shared" si="69"/>
        <v>0.17689862429828634</v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15">SUM(V32:V34)</f>
        <v>32307.84499999999</v>
      </c>
      <c r="W43" s="154">
        <f t="shared" si="115"/>
        <v>26348.47</v>
      </c>
      <c r="X43" s="154">
        <f t="shared" si="115"/>
        <v>29735.684000000008</v>
      </c>
      <c r="Y43" s="154">
        <f t="shared" si="115"/>
        <v>25013.658999999996</v>
      </c>
      <c r="Z43" s="154">
        <f t="shared" si="115"/>
        <v>35963.210000000006</v>
      </c>
      <c r="AA43" s="154">
        <f t="shared" si="115"/>
        <v>36186.675000000003</v>
      </c>
      <c r="AB43" s="154">
        <f t="shared" si="115"/>
        <v>38844.275000000009</v>
      </c>
      <c r="AC43" s="154">
        <f t="shared" si="115"/>
        <v>36822.900999999991</v>
      </c>
      <c r="AD43" s="154">
        <f t="shared" ref="AD43:AE43" si="116">SUM(AD32:AD34)</f>
        <v>41213.95199999999</v>
      </c>
      <c r="AE43" s="154">
        <f t="shared" si="116"/>
        <v>49875.743999999999</v>
      </c>
      <c r="AF43" s="119">
        <f>IF(AF34="","",SUM(AF32:AF34))</f>
        <v>54134.132999999987</v>
      </c>
      <c r="AG43" s="52">
        <f t="shared" si="85"/>
        <v>8.5379959444815273E-2</v>
      </c>
      <c r="AI43" s="125">
        <f t="shared" si="95"/>
        <v>0.46037323310250017</v>
      </c>
      <c r="AJ43" s="157">
        <f t="shared" si="95"/>
        <v>0.46637956582738782</v>
      </c>
      <c r="AK43" s="157">
        <f t="shared" si="110"/>
        <v>0.55956706087754671</v>
      </c>
      <c r="AL43" s="157">
        <f t="shared" si="110"/>
        <v>0.78838712492347729</v>
      </c>
      <c r="AM43" s="157">
        <f t="shared" si="110"/>
        <v>0.51639345547450011</v>
      </c>
      <c r="AN43" s="157">
        <f t="shared" si="110"/>
        <v>0.51098360939417675</v>
      </c>
      <c r="AO43" s="157">
        <f t="shared" si="110"/>
        <v>0.57187798864564132</v>
      </c>
      <c r="AP43" s="157">
        <f t="shared" si="110"/>
        <v>0.55204017818376927</v>
      </c>
      <c r="AQ43" s="157">
        <f t="shared" si="110"/>
        <v>0.83637785666097031</v>
      </c>
      <c r="AR43" s="157">
        <f t="shared" si="110"/>
        <v>0.53850510936446472</v>
      </c>
      <c r="AS43" s="157">
        <f t="shared" si="110"/>
        <v>0.57431188055977678</v>
      </c>
      <c r="AT43" s="157">
        <f t="shared" si="111"/>
        <v>0.5238136919598495</v>
      </c>
      <c r="AU43" s="157">
        <f t="shared" si="112"/>
        <v>0.68107630107905592</v>
      </c>
      <c r="AV43" s="157">
        <f t="shared" ref="AV43" si="117">(AF43/O43)*10</f>
        <v>0.62811405569002754</v>
      </c>
      <c r="AW43" s="52">
        <f t="shared" ref="AW43" si="118">IF(AV43="","",(AV43-AU43)/AU43)</f>
        <v>-7.7762572717797143E-2</v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119">SUM(E35:E37)</f>
        <v>430814.19999999995</v>
      </c>
      <c r="F44" s="154">
        <f t="shared" si="119"/>
        <v>682291.91</v>
      </c>
      <c r="G44" s="154">
        <f t="shared" si="119"/>
        <v>625733.66999999993</v>
      </c>
      <c r="H44" s="154">
        <f t="shared" si="119"/>
        <v>458250.33999999968</v>
      </c>
      <c r="I44" s="154">
        <f t="shared" si="119"/>
        <v>516089.50999999983</v>
      </c>
      <c r="J44" s="154">
        <f t="shared" si="119"/>
        <v>514049.36</v>
      </c>
      <c r="K44" s="154">
        <f t="shared" si="119"/>
        <v>823163.40000000037</v>
      </c>
      <c r="L44" s="154">
        <f t="shared" si="119"/>
        <v>765619.61999999988</v>
      </c>
      <c r="M44" s="154">
        <f t="shared" ref="M44" si="120">SUM(M35:M37)</f>
        <v>683593.1599999998</v>
      </c>
      <c r="N44" s="154">
        <f t="shared" si="119"/>
        <v>751874.42999999959</v>
      </c>
      <c r="O44" s="119">
        <f>IF(O37="","",SUM(O35:O37))</f>
        <v>737683.24999999977</v>
      </c>
      <c r="P44" s="52">
        <f t="shared" si="69"/>
        <v>-1.8874401673694138E-2</v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21">SUM(V35:V37)</f>
        <v>32207.47700000001</v>
      </c>
      <c r="W44" s="154">
        <f t="shared" si="121"/>
        <v>33482.723000000005</v>
      </c>
      <c r="X44" s="154">
        <f t="shared" si="121"/>
        <v>31539.239999999998</v>
      </c>
      <c r="Y44" s="154">
        <f t="shared" si="121"/>
        <v>26992.701000000008</v>
      </c>
      <c r="Z44" s="154">
        <f t="shared" si="121"/>
        <v>32400.945000000014</v>
      </c>
      <c r="AA44" s="154">
        <f t="shared" si="121"/>
        <v>41484.690999999999</v>
      </c>
      <c r="AB44" s="154">
        <f t="shared" si="121"/>
        <v>42323.071000000004</v>
      </c>
      <c r="AC44" s="154">
        <f t="shared" si="121"/>
        <v>45119.482000000004</v>
      </c>
      <c r="AD44" s="154">
        <f t="shared" ref="AD44:AE44" si="122">SUM(AD35:AD37)</f>
        <v>40657.845000000001</v>
      </c>
      <c r="AE44" s="154">
        <f t="shared" si="122"/>
        <v>52315.772999999994</v>
      </c>
      <c r="AF44" s="119">
        <f>IF(AF37="","",SUM(AF35:AF37))</f>
        <v>49717.000000000015</v>
      </c>
      <c r="AG44" s="52">
        <f t="shared" si="85"/>
        <v>-4.9674751054523833E-2</v>
      </c>
      <c r="AI44" s="125">
        <f t="shared" si="95"/>
        <v>0.48514141421504259</v>
      </c>
      <c r="AJ44" s="157">
        <f t="shared" si="95"/>
        <v>0.48250690351015585</v>
      </c>
      <c r="AK44" s="157">
        <f t="shared" si="110"/>
        <v>0.71563660131674345</v>
      </c>
      <c r="AL44" s="157">
        <f t="shared" si="110"/>
        <v>0.74759552958096576</v>
      </c>
      <c r="AM44" s="157">
        <f t="shared" si="110"/>
        <v>0.49073897124179594</v>
      </c>
      <c r="AN44" s="157">
        <f t="shared" si="110"/>
        <v>0.50403616605767754</v>
      </c>
      <c r="AO44" s="157">
        <f t="shared" si="110"/>
        <v>0.58903831909868365</v>
      </c>
      <c r="AP44" s="157">
        <f t="shared" si="110"/>
        <v>0.62781638402222173</v>
      </c>
      <c r="AQ44" s="157">
        <f t="shared" si="110"/>
        <v>0.80701765682579585</v>
      </c>
      <c r="AR44" s="157">
        <f t="shared" si="110"/>
        <v>0.5141515159687613</v>
      </c>
      <c r="AS44" s="157">
        <f t="shared" si="110"/>
        <v>0.58931982437963137</v>
      </c>
      <c r="AT44" s="157">
        <f t="shared" si="111"/>
        <v>0.59476670304893065</v>
      </c>
      <c r="AU44" s="157">
        <f t="shared" si="112"/>
        <v>0.69580465716861817</v>
      </c>
      <c r="AV44" s="157">
        <f t="shared" ref="AV44" si="123">(AF44/O44)*10</f>
        <v>0.6739613512981355</v>
      </c>
      <c r="AW44" s="52">
        <f t="shared" ref="AW44" si="124">IF(AV44="","",(AV44-AU44)/AU44)</f>
        <v>-3.1392871038500761E-2</v>
      </c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25">IF(E40="","",SUM(E38:E40))</f>
        <v>486327.5499999997</v>
      </c>
      <c r="F45" s="155">
        <f t="shared" si="125"/>
        <v>616193.31000000029</v>
      </c>
      <c r="G45" s="155">
        <f t="shared" si="125"/>
        <v>416040.10999999987</v>
      </c>
      <c r="H45" s="155">
        <f t="shared" si="125"/>
        <v>460019.91999999993</v>
      </c>
      <c r="I45" s="155">
        <f t="shared" si="125"/>
        <v>456723.05999999982</v>
      </c>
      <c r="J45" s="155">
        <f t="shared" si="125"/>
        <v>688395.02</v>
      </c>
      <c r="K45" s="155">
        <f t="shared" si="125"/>
        <v>739319.47000000044</v>
      </c>
      <c r="L45" s="155">
        <f t="shared" si="125"/>
        <v>696300.05</v>
      </c>
      <c r="M45" s="155">
        <f t="shared" ref="M45" si="126">IF(M40="","",SUM(M38:M40))</f>
        <v>681072.12000000011</v>
      </c>
      <c r="N45" s="155">
        <f t="shared" si="125"/>
        <v>832667.84000000032</v>
      </c>
      <c r="O45" s="123" t="str">
        <f t="shared" si="125"/>
        <v/>
      </c>
      <c r="P45" s="55" t="str">
        <f t="shared" si="69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27">IF(V40="","",SUM(V38:V40))</f>
        <v>34113.160000000003</v>
      </c>
      <c r="W45" s="155">
        <f t="shared" si="127"/>
        <v>38028.200000000004</v>
      </c>
      <c r="X45" s="155">
        <f t="shared" si="127"/>
        <v>28182.603000000003</v>
      </c>
      <c r="Y45" s="155">
        <f t="shared" si="127"/>
        <v>32795.233999999997</v>
      </c>
      <c r="Z45" s="155">
        <f t="shared" si="127"/>
        <v>38893.22</v>
      </c>
      <c r="AA45" s="155">
        <f t="shared" si="127"/>
        <v>47841.637999999999</v>
      </c>
      <c r="AB45" s="155">
        <f t="shared" si="127"/>
        <v>49159.678</v>
      </c>
      <c r="AC45" s="155">
        <f t="shared" si="127"/>
        <v>42889.164000000004</v>
      </c>
      <c r="AD45" s="155">
        <f t="shared" ref="AD45:AE45" si="128">IF(AD40="","",SUM(AD38:AD40))</f>
        <v>46697.127000000022</v>
      </c>
      <c r="AE45" s="155">
        <f t="shared" si="128"/>
        <v>57895.481999999989</v>
      </c>
      <c r="AF45" s="123" t="str">
        <f t="shared" si="127"/>
        <v/>
      </c>
      <c r="AG45" s="55" t="str">
        <f t="shared" si="85"/>
        <v/>
      </c>
      <c r="AI45" s="126">
        <f t="shared" si="95"/>
        <v>0.5513245039086454</v>
      </c>
      <c r="AJ45" s="158">
        <f t="shared" si="95"/>
        <v>0.5781509475921669</v>
      </c>
      <c r="AK45" s="158">
        <f t="shared" ref="AK45:AS45" si="129">IF(U40="","",(U45/D45)*10)</f>
        <v>0.91372665805968378</v>
      </c>
      <c r="AL45" s="158">
        <f t="shared" si="129"/>
        <v>0.70144411929778661</v>
      </c>
      <c r="AM45" s="158">
        <f t="shared" si="129"/>
        <v>0.61714723907015456</v>
      </c>
      <c r="AN45" s="158">
        <f t="shared" si="129"/>
        <v>0.67740110442716717</v>
      </c>
      <c r="AO45" s="158">
        <f t="shared" si="129"/>
        <v>0.7129089975060211</v>
      </c>
      <c r="AP45" s="158">
        <f t="shared" si="129"/>
        <v>0.85157119064669118</v>
      </c>
      <c r="AQ45" s="158">
        <f t="shared" si="129"/>
        <v>0.69497362139545982</v>
      </c>
      <c r="AR45" s="158">
        <f t="shared" si="129"/>
        <v>0.66493146731277042</v>
      </c>
      <c r="AS45" s="158">
        <f t="shared" si="129"/>
        <v>0.61595807726855689</v>
      </c>
      <c r="AT45" s="158">
        <f t="shared" ref="AT45" si="130">IF(AD40="","",(AD45/M45)*10)</f>
        <v>0.68564144132048765</v>
      </c>
      <c r="AU45" s="158">
        <f t="shared" ref="AU45:AV45" si="131">IF(AE40="","",(AE45/N45)*10)</f>
        <v>0.69530104585280927</v>
      </c>
      <c r="AV45" s="158" t="str">
        <f t="shared" si="131"/>
        <v/>
      </c>
      <c r="AW45" s="55" t="str">
        <f t="shared" si="105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2" t="s">
        <v>15</v>
      </c>
      <c r="B48" s="334" t="s">
        <v>71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9"/>
      <c r="P48" s="337" t="str">
        <f>P26</f>
        <v>D       2023/2022</v>
      </c>
      <c r="R48" s="335" t="s">
        <v>3</v>
      </c>
      <c r="S48" s="327" t="s">
        <v>71</v>
      </c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9"/>
      <c r="AG48" s="337" t="str">
        <f>P48</f>
        <v>D       2023/2022</v>
      </c>
      <c r="AI48" s="327" t="s">
        <v>71</v>
      </c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9"/>
      <c r="AW48" s="337" t="str">
        <f>AG48</f>
        <v>D       2023/2022</v>
      </c>
      <c r="AY48" s="105"/>
      <c r="AZ48" s="105"/>
    </row>
    <row r="49" spans="1:52" ht="20.100000000000001" customHeight="1" thickBot="1" x14ac:dyDescent="0.3">
      <c r="A49" s="333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8"/>
      <c r="R49" s="336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8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8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32">(S51/B51)*10</f>
        <v>3.1291981528127626</v>
      </c>
      <c r="AJ51" s="156">
        <f t="shared" ref="AJ51:AJ60" si="133">(T51/C51)*10</f>
        <v>2.9131733604076775</v>
      </c>
      <c r="AK51" s="156">
        <f t="shared" ref="AK51:AK60" si="134">(U51/D51)*10</f>
        <v>3.7092200734691394</v>
      </c>
      <c r="AL51" s="156">
        <f t="shared" ref="AL51:AL60" si="135">(V51/E51)*10</f>
        <v>0.99862366924310941</v>
      </c>
      <c r="AM51" s="156">
        <f t="shared" ref="AM51:AM60" si="136">(W51/F51)*10</f>
        <v>2.6979554419689982</v>
      </c>
      <c r="AN51" s="156">
        <f t="shared" ref="AN51:AN60" si="137">(X51/G51)*10</f>
        <v>5.3501124558209252</v>
      </c>
      <c r="AO51" s="156">
        <f t="shared" ref="AO51:AO60" si="138">(Y51/H51)*10</f>
        <v>6.6463000678886637</v>
      </c>
      <c r="AP51" s="156">
        <f t="shared" ref="AP51:AP60" si="139">(Z51/I51)*10</f>
        <v>6.0035529387879389</v>
      </c>
      <c r="AQ51" s="156">
        <f t="shared" ref="AQ51:AQ60" si="140">(AA51/J51)*10</f>
        <v>6.99346012679346</v>
      </c>
      <c r="AR51" s="156">
        <f t="shared" ref="AR51:AR60" si="141">(AB51/K51)*10</f>
        <v>33.427512473271541</v>
      </c>
      <c r="AS51" s="156">
        <f t="shared" ref="AS51:AS60" si="142">(AC51/L51)*10</f>
        <v>6.2628631014449567</v>
      </c>
      <c r="AT51" s="156">
        <f t="shared" ref="AT51:AT60" si="143">(AD51/M51)*10</f>
        <v>8.8695652173913047</v>
      </c>
      <c r="AU51" s="156">
        <f t="shared" ref="AU51:AU60" si="144">(AE51/N51)*10</f>
        <v>7.1796485543369828</v>
      </c>
      <c r="AV51" s="304">
        <f t="shared" ref="AV51:AV56" si="145">(AF51/O51)*10</f>
        <v>8.7282750616567526</v>
      </c>
      <c r="AW51" s="61">
        <f t="shared" ref="AW51:AW52" si="146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47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5" si="148">IF(AF52="","",(AF52-AE52)/AE52)</f>
        <v>0.13047776597134689</v>
      </c>
      <c r="AI52" s="125">
        <f t="shared" si="132"/>
        <v>3.3315997633209804</v>
      </c>
      <c r="AJ52" s="157">
        <f t="shared" si="133"/>
        <v>3.1895626242544735</v>
      </c>
      <c r="AK52" s="157">
        <f t="shared" si="134"/>
        <v>6.7820934169903389</v>
      </c>
      <c r="AL52" s="157">
        <f t="shared" si="135"/>
        <v>2.4992939330543926</v>
      </c>
      <c r="AM52" s="157">
        <f t="shared" si="136"/>
        <v>7.2508009153318067</v>
      </c>
      <c r="AN52" s="157">
        <f t="shared" si="137"/>
        <v>2.9823576583801121</v>
      </c>
      <c r="AO52" s="157">
        <f t="shared" si="138"/>
        <v>9.3569594718503577</v>
      </c>
      <c r="AP52" s="157">
        <f t="shared" si="139"/>
        <v>4.8649578605805885</v>
      </c>
      <c r="AQ52" s="157">
        <f t="shared" si="140"/>
        <v>7.3313812312526778</v>
      </c>
      <c r="AR52" s="157">
        <f t="shared" si="141"/>
        <v>5.4228821362799273</v>
      </c>
      <c r="AS52" s="157">
        <f t="shared" si="142"/>
        <v>37.576748738024108</v>
      </c>
      <c r="AT52" s="157">
        <f t="shared" si="143"/>
        <v>16.45358119190815</v>
      </c>
      <c r="AU52" s="157">
        <f t="shared" si="144"/>
        <v>11.312703946450993</v>
      </c>
      <c r="AV52" s="303">
        <f t="shared" si="145"/>
        <v>8.0713418176057452</v>
      </c>
      <c r="AW52" s="52">
        <f t="shared" si="146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47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48"/>
        <v>1.3076771353517593</v>
      </c>
      <c r="AI53" s="125">
        <f t="shared" si="132"/>
        <v>4.2296696315120714</v>
      </c>
      <c r="AJ53" s="157">
        <f t="shared" si="133"/>
        <v>5.1006261831949908</v>
      </c>
      <c r="AK53" s="157">
        <f t="shared" si="134"/>
        <v>10.416026871401151</v>
      </c>
      <c r="AL53" s="157">
        <f t="shared" si="135"/>
        <v>2.8028652138821637</v>
      </c>
      <c r="AM53" s="157">
        <f t="shared" si="136"/>
        <v>5.8612626656274349</v>
      </c>
      <c r="AN53" s="157">
        <f t="shared" si="137"/>
        <v>7.3980000000000024</v>
      </c>
      <c r="AO53" s="157">
        <f t="shared" si="138"/>
        <v>9.0040946314831647</v>
      </c>
      <c r="AP53" s="157">
        <f t="shared" si="139"/>
        <v>19.889705882352938</v>
      </c>
      <c r="AQ53" s="157">
        <f t="shared" si="140"/>
        <v>138.27556818181819</v>
      </c>
      <c r="AR53" s="157">
        <f t="shared" si="141"/>
        <v>19.512670045345423</v>
      </c>
      <c r="AS53" s="157">
        <f t="shared" si="142"/>
        <v>6.7463450292397624</v>
      </c>
      <c r="AT53" s="157">
        <f t="shared" si="143"/>
        <v>6.6250568838169945</v>
      </c>
      <c r="AU53" s="157">
        <f t="shared" si="144"/>
        <v>11.178492683904595</v>
      </c>
      <c r="AV53" s="303">
        <f t="shared" si="145"/>
        <v>22.174017918676775</v>
      </c>
      <c r="AW53" s="52">
        <f t="shared" ref="AW53" si="149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47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48"/>
        <v>0.40968183373246619</v>
      </c>
      <c r="AI54" s="125">
        <f t="shared" si="132"/>
        <v>1.9038025350233492</v>
      </c>
      <c r="AJ54" s="157">
        <f t="shared" si="133"/>
        <v>4.6260259662736889</v>
      </c>
      <c r="AK54" s="157">
        <f t="shared" si="134"/>
        <v>9.4911463187325236</v>
      </c>
      <c r="AL54" s="157">
        <f t="shared" si="135"/>
        <v>3.5672735653376373</v>
      </c>
      <c r="AM54" s="157">
        <f t="shared" si="136"/>
        <v>7.1325062462307205</v>
      </c>
      <c r="AN54" s="157">
        <f t="shared" si="137"/>
        <v>7.2904232494636236</v>
      </c>
      <c r="AO54" s="157">
        <f t="shared" si="138"/>
        <v>7.5840280409245917</v>
      </c>
      <c r="AP54" s="157">
        <f t="shared" si="139"/>
        <v>53.003853564547221</v>
      </c>
      <c r="AQ54" s="157">
        <f t="shared" si="140"/>
        <v>12.177546983184966</v>
      </c>
      <c r="AR54" s="157">
        <f t="shared" si="141"/>
        <v>4.5491711885824735</v>
      </c>
      <c r="AS54" s="157">
        <f t="shared" si="142"/>
        <v>26.355844155844153</v>
      </c>
      <c r="AT54" s="157">
        <f t="shared" si="143"/>
        <v>8.7281782437745736</v>
      </c>
      <c r="AU54" s="157">
        <f t="shared" si="144"/>
        <v>20.173527236874541</v>
      </c>
      <c r="AV54" s="303">
        <f t="shared" si="145"/>
        <v>9.0146501543149569</v>
      </c>
      <c r="AW54" s="52">
        <f t="shared" ref="AW54" si="150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113.96999999999998</v>
      </c>
      <c r="P55" s="52">
        <f t="shared" si="147"/>
        <v>-0.7770190953200814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278.41000000000003</v>
      </c>
      <c r="AG55" s="52">
        <f t="shared" si="148"/>
        <v>-0.17721706031160575</v>
      </c>
      <c r="AI55" s="125">
        <f t="shared" si="132"/>
        <v>3.1543472596195605</v>
      </c>
      <c r="AJ55" s="157">
        <f t="shared" si="133"/>
        <v>1.9260439185345319</v>
      </c>
      <c r="AK55" s="157">
        <f t="shared" si="134"/>
        <v>3.7971232734448042</v>
      </c>
      <c r="AL55" s="157">
        <f t="shared" si="135"/>
        <v>23.995283018867926</v>
      </c>
      <c r="AM55" s="157">
        <f t="shared" si="136"/>
        <v>1.7330256785159459</v>
      </c>
      <c r="AN55" s="157">
        <f t="shared" si="137"/>
        <v>3.9895710350255804</v>
      </c>
      <c r="AO55" s="157">
        <f t="shared" si="138"/>
        <v>5.7120565173511375</v>
      </c>
      <c r="AP55" s="157">
        <f t="shared" si="139"/>
        <v>34.870448772226915</v>
      </c>
      <c r="AQ55" s="157">
        <f t="shared" si="140"/>
        <v>6.7623660346248968</v>
      </c>
      <c r="AR55" s="157">
        <f t="shared" si="141"/>
        <v>4.0124458616914946</v>
      </c>
      <c r="AS55" s="157">
        <f t="shared" si="142"/>
        <v>4.7523720056364498</v>
      </c>
      <c r="AT55" s="157">
        <f t="shared" si="143"/>
        <v>27.779323050247466</v>
      </c>
      <c r="AU55" s="157">
        <f t="shared" si="144"/>
        <v>6.6202848646110501</v>
      </c>
      <c r="AV55" s="303">
        <f t="shared" si="145"/>
        <v>24.42835833991402</v>
      </c>
      <c r="AW55" s="52">
        <f t="shared" ref="AW55:AW56" si="151">IF(AV55="","",(AV55-AU55)/AU55)</f>
        <v>2.6899255605293679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19">
        <v>80.470000000000041</v>
      </c>
      <c r="P56" s="52">
        <f t="shared" si="147"/>
        <v>-0.37348178137651789</v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262.81200000000013</v>
      </c>
      <c r="AF56" s="119">
        <v>151.76199999999997</v>
      </c>
      <c r="AG56" s="52">
        <f t="shared" si="148"/>
        <v>-0.42254539366543425</v>
      </c>
      <c r="AI56" s="125">
        <f t="shared" si="132"/>
        <v>5.7602919375071266</v>
      </c>
      <c r="AJ56" s="157">
        <f t="shared" si="133"/>
        <v>3.9711647580728346</v>
      </c>
      <c r="AK56" s="157">
        <f t="shared" si="134"/>
        <v>1.8513680610365695</v>
      </c>
      <c r="AL56" s="157">
        <f t="shared" si="135"/>
        <v>5.3728956646968253</v>
      </c>
      <c r="AM56" s="157">
        <f t="shared" si="136"/>
        <v>28.036144578313255</v>
      </c>
      <c r="AN56" s="157">
        <f t="shared" si="137"/>
        <v>3.4592841163310957</v>
      </c>
      <c r="AO56" s="157">
        <f t="shared" si="138"/>
        <v>1.1073569008946409</v>
      </c>
      <c r="AP56" s="157">
        <f t="shared" si="139"/>
        <v>8.3081407240744571</v>
      </c>
      <c r="AQ56" s="157">
        <f t="shared" si="140"/>
        <v>6.629818967561727</v>
      </c>
      <c r="AR56" s="157">
        <f t="shared" si="141"/>
        <v>5.6594987322020671</v>
      </c>
      <c r="AS56" s="157">
        <f t="shared" si="142"/>
        <v>9.3004240657301924</v>
      </c>
      <c r="AT56" s="157">
        <f t="shared" si="143"/>
        <v>19.322552771262814</v>
      </c>
      <c r="AU56" s="157">
        <f t="shared" si="144"/>
        <v>20.461849890999698</v>
      </c>
      <c r="AV56" s="157">
        <f t="shared" si="145"/>
        <v>18.859450726978984</v>
      </c>
      <c r="AW56" s="52">
        <f t="shared" si="151"/>
        <v>-7.8311549178431861E-2</v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19">
        <v>108.70999999999998</v>
      </c>
      <c r="P57" s="52">
        <f t="shared" si="147"/>
        <v>-0.64831289832098615</v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124.31800000000001</v>
      </c>
      <c r="AF57" s="119">
        <v>127.58</v>
      </c>
      <c r="AG57" s="52">
        <f t="shared" si="148"/>
        <v>2.6239160861661111E-2</v>
      </c>
      <c r="AI57" s="125">
        <f t="shared" si="132"/>
        <v>3.3602242744063329</v>
      </c>
      <c r="AJ57" s="157">
        <f t="shared" si="133"/>
        <v>8.6770833333333339</v>
      </c>
      <c r="AK57" s="157">
        <f t="shared" si="134"/>
        <v>4.960264900662251</v>
      </c>
      <c r="AL57" s="157">
        <f t="shared" si="135"/>
        <v>2.6307775512751173</v>
      </c>
      <c r="AM57" s="157">
        <f t="shared" si="136"/>
        <v>9.8741942653923065</v>
      </c>
      <c r="AN57" s="157">
        <f t="shared" si="137"/>
        <v>2.636536180308422</v>
      </c>
      <c r="AO57" s="157">
        <f t="shared" si="138"/>
        <v>7.8259795270031765</v>
      </c>
      <c r="AP57" s="157">
        <f t="shared" si="139"/>
        <v>9.4114328913700831</v>
      </c>
      <c r="AQ57" s="157">
        <f t="shared" si="140"/>
        <v>16.453769559032718</v>
      </c>
      <c r="AR57" s="157">
        <f t="shared" si="141"/>
        <v>6.2131907913343545</v>
      </c>
      <c r="AS57" s="157">
        <f t="shared" si="142"/>
        <v>3.8524391510577165</v>
      </c>
      <c r="AT57" s="157">
        <f t="shared" si="143"/>
        <v>12.605851413543723</v>
      </c>
      <c r="AU57" s="157">
        <f t="shared" si="144"/>
        <v>4.0218045356022127</v>
      </c>
      <c r="AV57" s="157">
        <f t="shared" ref="AV57" si="152">(AF57/O57)*10</f>
        <v>11.735810872964771</v>
      </c>
      <c r="AW57" s="52">
        <f t="shared" ref="AW57" si="153">IF(AV57="","",(AV57-AU57)/AU57)</f>
        <v>1.9180460584486081</v>
      </c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19">
        <v>5.7899999999999974</v>
      </c>
      <c r="P58" s="52">
        <f t="shared" si="147"/>
        <v>-0.97377004620820884</v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194.059</v>
      </c>
      <c r="AF58" s="119">
        <v>53.198999999999998</v>
      </c>
      <c r="AG58" s="52">
        <f t="shared" si="148"/>
        <v>-0.72586172246584812</v>
      </c>
      <c r="AI58" s="125">
        <f t="shared" si="132"/>
        <v>3.3921512460613008</v>
      </c>
      <c r="AJ58" s="157">
        <f t="shared" si="133"/>
        <v>6.9131578947368419</v>
      </c>
      <c r="AK58" s="157">
        <f t="shared" si="134"/>
        <v>2.1921112554836548</v>
      </c>
      <c r="AL58" s="157">
        <f t="shared" si="135"/>
        <v>4.2767812406052705</v>
      </c>
      <c r="AM58" s="157">
        <f t="shared" si="136"/>
        <v>5.0834222696549265</v>
      </c>
      <c r="AN58" s="157">
        <f t="shared" si="137"/>
        <v>1.8476054409619906</v>
      </c>
      <c r="AO58" s="157">
        <f t="shared" si="138"/>
        <v>8.7185046907907306</v>
      </c>
      <c r="AP58" s="157">
        <f t="shared" si="139"/>
        <v>5.8071163445539478</v>
      </c>
      <c r="AQ58" s="157">
        <f t="shared" si="140"/>
        <v>8.9845051326748013</v>
      </c>
      <c r="AR58" s="157">
        <f t="shared" si="141"/>
        <v>69.814432989690744</v>
      </c>
      <c r="AS58" s="157">
        <f t="shared" si="142"/>
        <v>10.103928299008389</v>
      </c>
      <c r="AT58" s="157">
        <f t="shared" si="143"/>
        <v>20.221516393442624</v>
      </c>
      <c r="AU58" s="157">
        <f t="shared" si="144"/>
        <v>8.7912929238017519</v>
      </c>
      <c r="AV58" s="157">
        <f t="shared" ref="AV58" si="154">(AF58/O58)*10</f>
        <v>91.88082901554408</v>
      </c>
      <c r="AW58" s="52">
        <f t="shared" ref="AW58" si="155">IF(AV58="","",(AV58-AU58)/AU58)</f>
        <v>9.4513442802916714</v>
      </c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>
        <v>277.87000000000006</v>
      </c>
      <c r="P59" s="52">
        <f t="shared" si="147"/>
        <v>-0.32892989108121801</v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>
        <v>368.83200000000011</v>
      </c>
      <c r="AG59" s="52">
        <f t="shared" si="148"/>
        <v>0.19566640948669922</v>
      </c>
      <c r="AI59" s="125">
        <f t="shared" si="132"/>
        <v>3.485479379392654</v>
      </c>
      <c r="AJ59" s="157">
        <f t="shared" si="133"/>
        <v>6.9185880029622302</v>
      </c>
      <c r="AK59" s="157">
        <f t="shared" si="134"/>
        <v>4.9439296745070092</v>
      </c>
      <c r="AL59" s="157">
        <f t="shared" si="135"/>
        <v>7.6914176006641757</v>
      </c>
      <c r="AM59" s="157">
        <f t="shared" si="136"/>
        <v>5.3903434761308588</v>
      </c>
      <c r="AN59" s="157">
        <f t="shared" si="137"/>
        <v>3.7363160493827152</v>
      </c>
      <c r="AO59" s="157">
        <f t="shared" si="138"/>
        <v>4.120262469073829</v>
      </c>
      <c r="AP59" s="157">
        <f t="shared" si="139"/>
        <v>59.42471042471044</v>
      </c>
      <c r="AQ59" s="157">
        <f t="shared" si="140"/>
        <v>4.9669479359966386</v>
      </c>
      <c r="AR59" s="157">
        <f t="shared" si="141"/>
        <v>27.640099626400993</v>
      </c>
      <c r="AS59" s="157">
        <f t="shared" si="142"/>
        <v>6.7018416206261495</v>
      </c>
      <c r="AT59" s="157">
        <f t="shared" si="143"/>
        <v>7.1731258207829196</v>
      </c>
      <c r="AU59" s="157">
        <f t="shared" si="144"/>
        <v>7.449803173376484</v>
      </c>
      <c r="AV59" s="157">
        <f t="shared" ref="AV59" si="156">(AF59/O59)*10</f>
        <v>13.273545182999245</v>
      </c>
      <c r="AW59" s="52">
        <f t="shared" ref="AW59" si="157">IF(AV59="","",(AV59-AU59)/AU59)</f>
        <v>0.78173098994550461</v>
      </c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>
        <v>50.900000000000013</v>
      </c>
      <c r="P60" s="52">
        <f t="shared" si="147"/>
        <v>-0.69318866787221223</v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>
        <v>57.844000000000001</v>
      </c>
      <c r="AG60" s="52">
        <f t="shared" si="148"/>
        <v>-0.81882078781196754</v>
      </c>
      <c r="AI60" s="125">
        <f t="shared" si="132"/>
        <v>3.3624543037554004</v>
      </c>
      <c r="AJ60" s="157">
        <f t="shared" si="133"/>
        <v>4.4061213059664608</v>
      </c>
      <c r="AK60" s="157">
        <f t="shared" si="134"/>
        <v>6.4000000000000012</v>
      </c>
      <c r="AL60" s="157">
        <f t="shared" si="135"/>
        <v>5.0130958354239841</v>
      </c>
      <c r="AM60" s="157">
        <f t="shared" si="136"/>
        <v>3.816247463255642</v>
      </c>
      <c r="AN60" s="157">
        <f t="shared" si="137"/>
        <v>1.6204049315688276</v>
      </c>
      <c r="AO60" s="157">
        <f t="shared" si="138"/>
        <v>9.7914274268927759</v>
      </c>
      <c r="AP60" s="157">
        <f t="shared" si="139"/>
        <v>28.659259259259258</v>
      </c>
      <c r="AQ60" s="157">
        <f t="shared" si="140"/>
        <v>1.8691097325500186</v>
      </c>
      <c r="AR60" s="157">
        <f t="shared" si="141"/>
        <v>7.1277105473309144</v>
      </c>
      <c r="AS60" s="157">
        <f t="shared" si="142"/>
        <v>7.5646994134897314</v>
      </c>
      <c r="AT60" s="157">
        <f t="shared" si="143"/>
        <v>9.2515420676042428</v>
      </c>
      <c r="AU60" s="157">
        <f t="shared" si="144"/>
        <v>19.24436407474381</v>
      </c>
      <c r="AV60" s="157">
        <f t="shared" ref="AV60" si="158">(AF60/O60)*10</f>
        <v>11.364243614931235</v>
      </c>
      <c r="AW60" s="52">
        <f t="shared" ref="AW60" si="159">IF(AV60="","",(AV60-AU60)/AU60)</f>
        <v>-0.40947679170933993</v>
      </c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>
        <v>226.77000000000004</v>
      </c>
      <c r="P61" s="52">
        <f t="shared" si="147"/>
        <v>1.5179880079946704</v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>
        <v>299.64300000000009</v>
      </c>
      <c r="AG61" s="52">
        <f t="shared" si="148"/>
        <v>8.8387956804899429E-2</v>
      </c>
      <c r="AI61" s="125">
        <f t="shared" ref="AI61:AJ67" si="160">(S61/B61)*10</f>
        <v>4.6122054560321102</v>
      </c>
      <c r="AJ61" s="157">
        <f t="shared" si="160"/>
        <v>2.7942440348298092</v>
      </c>
      <c r="AK61" s="157">
        <f t="shared" ref="AK61:AS63" si="161">IF(U61="","",(U61/D61)*10)</f>
        <v>5.6581284655773123</v>
      </c>
      <c r="AL61" s="157">
        <f t="shared" si="161"/>
        <v>6.3913902053712492</v>
      </c>
      <c r="AM61" s="157">
        <f t="shared" si="161"/>
        <v>6.9560857538035954</v>
      </c>
      <c r="AN61" s="157">
        <f t="shared" si="161"/>
        <v>7.400561051232839</v>
      </c>
      <c r="AO61" s="157">
        <f t="shared" si="161"/>
        <v>6.129211918685602</v>
      </c>
      <c r="AP61" s="157">
        <f t="shared" si="161"/>
        <v>3.0930048533445875</v>
      </c>
      <c r="AQ61" s="157">
        <f t="shared" si="161"/>
        <v>6.8194817892935706</v>
      </c>
      <c r="AR61" s="157">
        <f t="shared" si="161"/>
        <v>16.76100738167608</v>
      </c>
      <c r="AS61" s="157">
        <f t="shared" si="161"/>
        <v>10.166459008223278</v>
      </c>
      <c r="AT61" s="157">
        <f t="shared" ref="AT61:AT63" si="162">IF(AD61="","",(AD61/M61)*10)</f>
        <v>6.4409689639592713</v>
      </c>
      <c r="AU61" s="157">
        <f t="shared" ref="AU61:AU63" si="163">IF(AE61="","",(AE61/N61)*10)</f>
        <v>30.569509216078167</v>
      </c>
      <c r="AV61" s="157">
        <f t="shared" ref="AV61:AV63" si="164">IF(AF61="","",(AF61/O61)*10)</f>
        <v>13.213520306918907</v>
      </c>
      <c r="AW61" s="52">
        <f t="shared" ref="AW61:AW62" si="165">IF(AV61="","",(AV61-AU61)/AU61)</f>
        <v>-0.56775490854235888</v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47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48"/>
        <v/>
      </c>
      <c r="AI62" s="125">
        <f t="shared" si="160"/>
        <v>3.2621192621192625</v>
      </c>
      <c r="AJ62" s="157">
        <f t="shared" si="160"/>
        <v>3.8014623172103477</v>
      </c>
      <c r="AK62" s="157">
        <f t="shared" si="161"/>
        <v>2.0859264497878356</v>
      </c>
      <c r="AL62" s="157">
        <f t="shared" si="161"/>
        <v>7.1192005064664921</v>
      </c>
      <c r="AM62" s="157">
        <f t="shared" si="161"/>
        <v>7.7881030701754375</v>
      </c>
      <c r="AN62" s="157">
        <f t="shared" si="161"/>
        <v>4.5561525545694419</v>
      </c>
      <c r="AO62" s="157">
        <f t="shared" si="161"/>
        <v>8.2780834479596539</v>
      </c>
      <c r="AP62" s="157">
        <f t="shared" si="161"/>
        <v>7.588015331401329</v>
      </c>
      <c r="AQ62" s="157">
        <f t="shared" si="161"/>
        <v>7.0216712898751732</v>
      </c>
      <c r="AR62" s="157">
        <f t="shared" si="161"/>
        <v>6.3237308868501527</v>
      </c>
      <c r="AS62" s="157">
        <f t="shared" si="161"/>
        <v>5.4186705362078502</v>
      </c>
      <c r="AT62" s="157">
        <f t="shared" si="162"/>
        <v>12.885010555946518</v>
      </c>
      <c r="AU62" s="157">
        <f t="shared" si="163"/>
        <v>66.553839164016367</v>
      </c>
      <c r="AV62" s="157" t="str">
        <f t="shared" si="164"/>
        <v/>
      </c>
      <c r="AW62" s="52" t="str">
        <f t="shared" si="165"/>
        <v/>
      </c>
      <c r="AY62" s="105"/>
      <c r="AZ62" s="105"/>
    </row>
    <row r="63" spans="1:52" ht="20.100000000000001" customHeight="1" thickBot="1" x14ac:dyDescent="0.3">
      <c r="A63" s="35" t="str">
        <f>A19</f>
        <v>jan-nov</v>
      </c>
      <c r="B63" s="305">
        <f>SUM(B51:B61)</f>
        <v>2650.32</v>
      </c>
      <c r="C63" s="306">
        <f t="shared" ref="C63:O63" si="166">SUM(C51:C61)</f>
        <v>2449.5100000000002</v>
      </c>
      <c r="D63" s="306">
        <f t="shared" si="166"/>
        <v>2980.0699999999997</v>
      </c>
      <c r="E63" s="306">
        <f t="shared" si="166"/>
        <v>3126.0799999999995</v>
      </c>
      <c r="F63" s="306">
        <f t="shared" si="166"/>
        <v>2514.88</v>
      </c>
      <c r="G63" s="306">
        <f t="shared" si="166"/>
        <v>2811.1000000000004</v>
      </c>
      <c r="H63" s="306">
        <f t="shared" si="166"/>
        <v>2202.62</v>
      </c>
      <c r="I63" s="306">
        <f t="shared" si="166"/>
        <v>1336.9</v>
      </c>
      <c r="J63" s="306">
        <f t="shared" si="166"/>
        <v>1892.3300000000004</v>
      </c>
      <c r="K63" s="306">
        <f t="shared" si="166"/>
        <v>1708.9599999999998</v>
      </c>
      <c r="L63" s="306">
        <f t="shared" si="166"/>
        <v>1754.51</v>
      </c>
      <c r="M63" s="306">
        <f t="shared" si="166"/>
        <v>1957.6599999999996</v>
      </c>
      <c r="N63" s="306">
        <f t="shared" si="166"/>
        <v>2539.3900000000003</v>
      </c>
      <c r="O63" s="307">
        <f t="shared" si="166"/>
        <v>2011.43</v>
      </c>
      <c r="P63" s="61">
        <f t="shared" si="147"/>
        <v>-0.20790819842560623</v>
      </c>
      <c r="R63" s="109"/>
      <c r="S63" s="167">
        <f>SUM(S51:S61)</f>
        <v>869.0200000000001</v>
      </c>
      <c r="T63" s="168">
        <f t="shared" ref="T63:AF63" si="167">SUM(T51:T61)</f>
        <v>1123.0360000000001</v>
      </c>
      <c r="U63" s="168">
        <f t="shared" si="167"/>
        <v>999.14100000000008</v>
      </c>
      <c r="V63" s="168">
        <f t="shared" si="167"/>
        <v>951.34899999999993</v>
      </c>
      <c r="W63" s="168">
        <f t="shared" si="167"/>
        <v>953.19799999999998</v>
      </c>
      <c r="X63" s="168">
        <f t="shared" si="167"/>
        <v>1088.229</v>
      </c>
      <c r="Y63" s="168">
        <f t="shared" si="167"/>
        <v>1049.3319999999999</v>
      </c>
      <c r="Z63" s="168">
        <f t="shared" si="167"/>
        <v>946.03099999999984</v>
      </c>
      <c r="AA63" s="168">
        <f t="shared" si="167"/>
        <v>1241.6620000000003</v>
      </c>
      <c r="AB63" s="168">
        <f t="shared" si="167"/>
        <v>1360.482</v>
      </c>
      <c r="AC63" s="168">
        <f t="shared" si="167"/>
        <v>1829.6709999999998</v>
      </c>
      <c r="AD63" s="168">
        <f t="shared" si="167"/>
        <v>2311.6140000000009</v>
      </c>
      <c r="AE63" s="168">
        <f t="shared" si="167"/>
        <v>2618.6750000000006</v>
      </c>
      <c r="AF63" s="169">
        <f t="shared" si="167"/>
        <v>2464.4470000000001</v>
      </c>
      <c r="AG63" s="61">
        <f t="shared" si="148"/>
        <v>-5.8895433759439599E-2</v>
      </c>
      <c r="AI63" s="172">
        <f t="shared" si="160"/>
        <v>3.2789248090796583</v>
      </c>
      <c r="AJ63" s="173">
        <f t="shared" si="160"/>
        <v>4.5847373556343918</v>
      </c>
      <c r="AK63" s="173">
        <f t="shared" si="161"/>
        <v>3.3527433919337475</v>
      </c>
      <c r="AL63" s="173">
        <f t="shared" si="161"/>
        <v>3.04326504759955</v>
      </c>
      <c r="AM63" s="173">
        <f t="shared" si="161"/>
        <v>3.7902325359460489</v>
      </c>
      <c r="AN63" s="173">
        <f t="shared" si="161"/>
        <v>3.8711856568603036</v>
      </c>
      <c r="AO63" s="173">
        <f t="shared" si="161"/>
        <v>4.7640173974630216</v>
      </c>
      <c r="AP63" s="173">
        <f t="shared" si="161"/>
        <v>7.0763033884359317</v>
      </c>
      <c r="AQ63" s="173">
        <f t="shared" si="161"/>
        <v>6.5615511036658516</v>
      </c>
      <c r="AR63" s="173">
        <f t="shared" si="161"/>
        <v>7.9608767905626818</v>
      </c>
      <c r="AS63" s="173">
        <f t="shared" si="161"/>
        <v>10.428387413009899</v>
      </c>
      <c r="AT63" s="173">
        <f t="shared" si="162"/>
        <v>11.80804634103982</v>
      </c>
      <c r="AU63" s="173">
        <f t="shared" si="163"/>
        <v>10.312220651416286</v>
      </c>
      <c r="AV63" s="173">
        <f t="shared" si="164"/>
        <v>12.252213599280115</v>
      </c>
      <c r="AW63" s="61">
        <f t="shared" ref="AW63:AW67" si="168">IF(AV63="","",(AV63-AU63)/AU63)</f>
        <v>0.18812562428999119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69">SUM(E51:E53)</f>
        <v>1578.6399999999999</v>
      </c>
      <c r="F64" s="154">
        <f t="shared" si="169"/>
        <v>623.19000000000005</v>
      </c>
      <c r="G64" s="154">
        <f t="shared" si="169"/>
        <v>256.62</v>
      </c>
      <c r="H64" s="154">
        <f t="shared" si="169"/>
        <v>278.10999999999996</v>
      </c>
      <c r="I64" s="154">
        <f t="shared" si="169"/>
        <v>682.05000000000007</v>
      </c>
      <c r="J64" s="154">
        <f t="shared" si="169"/>
        <v>363.4</v>
      </c>
      <c r="K64" s="154">
        <f t="shared" si="169"/>
        <v>324.84000000000003</v>
      </c>
      <c r="L64" s="154">
        <f t="shared" si="169"/>
        <v>666.59</v>
      </c>
      <c r="M64" s="154">
        <f t="shared" ref="M64" si="170">SUM(M51:M53)</f>
        <v>423.11999999999995</v>
      </c>
      <c r="N64" s="154">
        <f t="shared" si="169"/>
        <v>618.80999999999983</v>
      </c>
      <c r="O64" s="154">
        <f t="shared" si="169"/>
        <v>890.97999999999979</v>
      </c>
      <c r="P64" s="61">
        <f t="shared" si="147"/>
        <v>0.43982805707729355</v>
      </c>
      <c r="R64" s="108" t="s">
        <v>85</v>
      </c>
      <c r="S64" s="19">
        <f>SUM(S51:S53)</f>
        <v>176.74100000000001</v>
      </c>
      <c r="T64" s="154">
        <f t="shared" ref="T64:AF64" si="171">SUM(T51:T53)</f>
        <v>391.447</v>
      </c>
      <c r="U64" s="154">
        <f t="shared" si="171"/>
        <v>211.98399999999998</v>
      </c>
      <c r="V64" s="154">
        <f t="shared" si="171"/>
        <v>232.916</v>
      </c>
      <c r="W64" s="154">
        <f t="shared" si="171"/>
        <v>266.57599999999996</v>
      </c>
      <c r="X64" s="154">
        <f t="shared" si="171"/>
        <v>129.57999999999998</v>
      </c>
      <c r="Y64" s="154">
        <f t="shared" si="171"/>
        <v>229.95</v>
      </c>
      <c r="Z64" s="154">
        <f t="shared" si="171"/>
        <v>393.07100000000003</v>
      </c>
      <c r="AA64" s="154">
        <f t="shared" si="171"/>
        <v>307.45100000000002</v>
      </c>
      <c r="AB64" s="154">
        <f t="shared" si="171"/>
        <v>425.43199999999996</v>
      </c>
      <c r="AC64" s="154">
        <f t="shared" si="171"/>
        <v>1032.018</v>
      </c>
      <c r="AD64" s="154">
        <f t="shared" ref="AD64" si="172">SUM(AD51:AD53)</f>
        <v>380.52600000000007</v>
      </c>
      <c r="AE64" s="154">
        <f t="shared" si="171"/>
        <v>632.375</v>
      </c>
      <c r="AF64" s="154">
        <f t="shared" si="171"/>
        <v>896.42899999999975</v>
      </c>
      <c r="AG64" s="61">
        <f t="shared" si="148"/>
        <v>0.41755920142320574</v>
      </c>
      <c r="AI64" s="124">
        <f t="shared" si="160"/>
        <v>3.4598790204177519</v>
      </c>
      <c r="AJ64" s="156">
        <f t="shared" si="160"/>
        <v>3.819777710555333</v>
      </c>
      <c r="AK64" s="156">
        <f t="shared" ref="AK64:AS66" si="173">(U64/D64)*10</f>
        <v>4.7040653293094268</v>
      </c>
      <c r="AL64" s="156">
        <f t="shared" si="173"/>
        <v>1.4754218821263874</v>
      </c>
      <c r="AM64" s="156">
        <f t="shared" si="173"/>
        <v>4.2776039410131732</v>
      </c>
      <c r="AN64" s="156">
        <f t="shared" si="173"/>
        <v>5.0494895175746235</v>
      </c>
      <c r="AO64" s="156">
        <f t="shared" si="173"/>
        <v>8.2683110999244906</v>
      </c>
      <c r="AP64" s="156">
        <f t="shared" si="173"/>
        <v>5.7630818854922659</v>
      </c>
      <c r="AQ64" s="156">
        <f t="shared" si="173"/>
        <v>8.4604017611447464</v>
      </c>
      <c r="AR64" s="156">
        <f t="shared" si="173"/>
        <v>13.096662972540326</v>
      </c>
      <c r="AS64" s="156">
        <f t="shared" si="173"/>
        <v>15.482050435800117</v>
      </c>
      <c r="AT64" s="156">
        <f t="shared" ref="AT64:AT66" si="174">(AD64/M64)*10</f>
        <v>8.9933352240499183</v>
      </c>
      <c r="AU64" s="156">
        <f t="shared" ref="AU64:AV66" si="175">(AE64/N64)*10</f>
        <v>10.219211066401645</v>
      </c>
      <c r="AV64" s="156">
        <f t="shared" si="175"/>
        <v>10.061157377269971</v>
      </c>
      <c r="AW64" s="61">
        <f t="shared" si="168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76">SUM(E54:E56)</f>
        <v>639.50999999999988</v>
      </c>
      <c r="F65" s="154">
        <f t="shared" si="176"/>
        <v>1211.1999999999998</v>
      </c>
      <c r="G65" s="154">
        <f t="shared" si="176"/>
        <v>771.18000000000006</v>
      </c>
      <c r="H65" s="154">
        <f t="shared" si="176"/>
        <v>1169.0899999999999</v>
      </c>
      <c r="I65" s="154">
        <f t="shared" si="176"/>
        <v>131.77999999999997</v>
      </c>
      <c r="J65" s="154">
        <f t="shared" si="176"/>
        <v>690.83</v>
      </c>
      <c r="K65" s="154">
        <f t="shared" si="176"/>
        <v>894.35999999999967</v>
      </c>
      <c r="L65" s="154">
        <f t="shared" si="176"/>
        <v>193.45999999999995</v>
      </c>
      <c r="M65" s="154">
        <f t="shared" ref="M65" si="177">SUM(M54:M56)</f>
        <v>586.74</v>
      </c>
      <c r="N65" s="154">
        <f t="shared" si="176"/>
        <v>720.69999999999982</v>
      </c>
      <c r="O65" s="154">
        <f>IF(O56="","",SUM(O54:O56))</f>
        <v>450.41000000000008</v>
      </c>
      <c r="P65" s="52">
        <f t="shared" si="147"/>
        <v>-0.37503815734702345</v>
      </c>
      <c r="R65" s="109" t="s">
        <v>86</v>
      </c>
      <c r="S65" s="19">
        <f>SUM(S54:S56)</f>
        <v>172.44200000000001</v>
      </c>
      <c r="T65" s="154">
        <f t="shared" ref="T65:AE65" si="178">SUM(T54:T56)</f>
        <v>186.90999999999997</v>
      </c>
      <c r="U65" s="154">
        <f t="shared" si="178"/>
        <v>317.54300000000001</v>
      </c>
      <c r="V65" s="154">
        <f t="shared" si="178"/>
        <v>273.15200000000004</v>
      </c>
      <c r="W65" s="154">
        <f t="shared" si="178"/>
        <v>274.7589999999999</v>
      </c>
      <c r="X65" s="154">
        <f t="shared" si="178"/>
        <v>324.92199999999997</v>
      </c>
      <c r="Y65" s="154">
        <f t="shared" si="178"/>
        <v>316.45400000000001</v>
      </c>
      <c r="Z65" s="154">
        <f t="shared" si="178"/>
        <v>218.61900000000003</v>
      </c>
      <c r="AA65" s="154">
        <f t="shared" si="178"/>
        <v>473.084</v>
      </c>
      <c r="AB65" s="154">
        <f t="shared" si="178"/>
        <v>407.07599999999996</v>
      </c>
      <c r="AC65" s="154">
        <f t="shared" si="178"/>
        <v>151.21100000000001</v>
      </c>
      <c r="AD65" s="154">
        <f t="shared" ref="AD65" si="179">SUM(AD54:AD56)</f>
        <v>1125.3350000000005</v>
      </c>
      <c r="AE65" s="154">
        <f t="shared" si="178"/>
        <v>764.87600000000009</v>
      </c>
      <c r="AF65" s="154">
        <f>IF(AF56="","",SUM(AF54:AF56))</f>
        <v>660.92</v>
      </c>
      <c r="AG65" s="52">
        <f t="shared" si="148"/>
        <v>-0.13591222629550426</v>
      </c>
      <c r="AI65" s="125">
        <f t="shared" si="160"/>
        <v>2.6427082694783306</v>
      </c>
      <c r="AJ65" s="157">
        <f t="shared" si="160"/>
        <v>3.8715356891337658</v>
      </c>
      <c r="AK65" s="157">
        <f t="shared" si="173"/>
        <v>2.6966413315782778</v>
      </c>
      <c r="AL65" s="157">
        <f t="shared" si="173"/>
        <v>4.2712701912401698</v>
      </c>
      <c r="AM65" s="157">
        <f t="shared" si="173"/>
        <v>2.2684857992073972</v>
      </c>
      <c r="AN65" s="157">
        <f t="shared" si="173"/>
        <v>4.2133094737934069</v>
      </c>
      <c r="AO65" s="157">
        <f t="shared" si="173"/>
        <v>2.7068403630173901</v>
      </c>
      <c r="AP65" s="157">
        <f t="shared" si="173"/>
        <v>16.589694946122332</v>
      </c>
      <c r="AQ65" s="157">
        <f t="shared" si="173"/>
        <v>6.8480523428339826</v>
      </c>
      <c r="AR65" s="157">
        <f t="shared" si="173"/>
        <v>4.5515899637729786</v>
      </c>
      <c r="AS65" s="157">
        <f t="shared" si="173"/>
        <v>7.8161377028843191</v>
      </c>
      <c r="AT65" s="157">
        <f t="shared" si="174"/>
        <v>19.179449159764129</v>
      </c>
      <c r="AU65" s="157">
        <f t="shared" si="175"/>
        <v>10.612959622589154</v>
      </c>
      <c r="AV65" s="157">
        <f t="shared" ref="AV65" si="180">(AF65/O65)*10</f>
        <v>14.673741702004836</v>
      </c>
      <c r="AW65" s="52">
        <f t="shared" ref="AW65" si="181">IF(AV65="","",(AV65-AU65)/AU65)</f>
        <v>0.38262484960109627</v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82">SUM(E57:E59)</f>
        <v>632.67000000000007</v>
      </c>
      <c r="F66" s="154">
        <f t="shared" si="182"/>
        <v>431.12000000000012</v>
      </c>
      <c r="G66" s="154">
        <f t="shared" si="182"/>
        <v>1179.42</v>
      </c>
      <c r="H66" s="154">
        <f t="shared" si="182"/>
        <v>572.79999999999995</v>
      </c>
      <c r="I66" s="154">
        <f t="shared" si="182"/>
        <v>330.81000000000006</v>
      </c>
      <c r="J66" s="154">
        <f t="shared" si="182"/>
        <v>431.05</v>
      </c>
      <c r="K66" s="154">
        <f t="shared" si="182"/>
        <v>211.81999999999996</v>
      </c>
      <c r="L66" s="154">
        <f t="shared" si="182"/>
        <v>449.86999999999995</v>
      </c>
      <c r="M66" s="154">
        <f t="shared" ref="M66" si="183">SUM(M57:M59)</f>
        <v>497.9500000000001</v>
      </c>
      <c r="N66" s="154">
        <f t="shared" si="182"/>
        <v>943.92000000000007</v>
      </c>
      <c r="O66" s="154">
        <f>IF(O59="","",SUM(O57:O59))</f>
        <v>392.37</v>
      </c>
      <c r="P66" s="52">
        <f t="shared" si="147"/>
        <v>-0.58431858632087463</v>
      </c>
      <c r="R66" s="109" t="s">
        <v>87</v>
      </c>
      <c r="S66" s="19">
        <f>SUM(S57:S59)</f>
        <v>376.84800000000001</v>
      </c>
      <c r="T66" s="154">
        <f t="shared" ref="T66:AE66" si="184">SUM(T57:T59)</f>
        <v>361.52099999999996</v>
      </c>
      <c r="U66" s="154">
        <f t="shared" si="184"/>
        <v>353.411</v>
      </c>
      <c r="V66" s="154">
        <f t="shared" si="184"/>
        <v>296.82099999999997</v>
      </c>
      <c r="W66" s="154">
        <f t="shared" si="184"/>
        <v>289.45600000000002</v>
      </c>
      <c r="X66" s="154">
        <f t="shared" si="184"/>
        <v>340.12899999999996</v>
      </c>
      <c r="Y66" s="154">
        <f t="shared" si="184"/>
        <v>363.57</v>
      </c>
      <c r="Z66" s="154">
        <f t="shared" si="184"/>
        <v>267.97200000000004</v>
      </c>
      <c r="AA66" s="154">
        <f t="shared" si="184"/>
        <v>304.03699999999998</v>
      </c>
      <c r="AB66" s="154">
        <f t="shared" si="184"/>
        <v>218.93900000000002</v>
      </c>
      <c r="AC66" s="154">
        <f t="shared" si="184"/>
        <v>237.03700000000001</v>
      </c>
      <c r="AD66" s="154">
        <f t="shared" ref="AD66" si="185">SUM(AD57:AD59)</f>
        <v>470.44100000000003</v>
      </c>
      <c r="AE66" s="154">
        <f t="shared" si="184"/>
        <v>626.85100000000011</v>
      </c>
      <c r="AF66" s="154">
        <f>IF(AF58="","",SUM(AF56:AF58))</f>
        <v>332.541</v>
      </c>
      <c r="AG66" s="52">
        <f t="shared" ref="AG66" si="186">IF(AF66="","",(AF66-AE66)/AE66)</f>
        <v>-0.46950551247425637</v>
      </c>
      <c r="AI66" s="125">
        <f t="shared" si="160"/>
        <v>3.3897744036268125</v>
      </c>
      <c r="AJ66" s="157">
        <f t="shared" si="160"/>
        <v>7.8327591810204735</v>
      </c>
      <c r="AK66" s="157">
        <f t="shared" si="173"/>
        <v>3.0820099590996692</v>
      </c>
      <c r="AL66" s="157">
        <f t="shared" si="173"/>
        <v>4.691561161426967</v>
      </c>
      <c r="AM66" s="157">
        <f t="shared" si="173"/>
        <v>6.7140471330488012</v>
      </c>
      <c r="AN66" s="157">
        <f t="shared" si="173"/>
        <v>2.883866646317681</v>
      </c>
      <c r="AO66" s="157">
        <f t="shared" si="173"/>
        <v>6.3472416201117321</v>
      </c>
      <c r="AP66" s="157">
        <f t="shared" si="173"/>
        <v>8.1004806384329378</v>
      </c>
      <c r="AQ66" s="157">
        <f t="shared" si="173"/>
        <v>7.0534044774388116</v>
      </c>
      <c r="AR66" s="157">
        <f t="shared" si="173"/>
        <v>10.33608724388632</v>
      </c>
      <c r="AS66" s="157">
        <f t="shared" si="173"/>
        <v>5.2690110476359839</v>
      </c>
      <c r="AT66" s="157">
        <f t="shared" si="174"/>
        <v>9.4475549753991359</v>
      </c>
      <c r="AU66" s="157">
        <f t="shared" si="175"/>
        <v>6.6409335536909921</v>
      </c>
      <c r="AV66" s="157">
        <f t="shared" ref="AV66" si="187">(AF66/O66)*10</f>
        <v>8.4751892346509674</v>
      </c>
      <c r="AW66" s="52">
        <f t="shared" ref="AW66" si="188">IF(AV66="","",(AV66-AU66)/AU66)</f>
        <v>0.27620449235492001</v>
      </c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89">IF(E62="","",SUM(E60:E62))</f>
        <v>385.83</v>
      </c>
      <c r="F67" s="155">
        <f t="shared" si="189"/>
        <v>322.33000000000004</v>
      </c>
      <c r="G67" s="155">
        <f t="shared" si="189"/>
        <v>812.32999999999993</v>
      </c>
      <c r="H67" s="155">
        <f t="shared" si="189"/>
        <v>269.86</v>
      </c>
      <c r="I67" s="155">
        <f t="shared" si="189"/>
        <v>299.23</v>
      </c>
      <c r="J67" s="155">
        <f t="shared" si="189"/>
        <v>522.41</v>
      </c>
      <c r="K67" s="155">
        <f t="shared" si="189"/>
        <v>441.44000000000005</v>
      </c>
      <c r="L67" s="155">
        <f t="shared" si="189"/>
        <v>589.30999999999995</v>
      </c>
      <c r="M67" s="155">
        <f t="shared" ref="M67" si="190">IF(M62="","",SUM(M60:M62))</f>
        <v>520.89999999999975</v>
      </c>
      <c r="N67" s="155">
        <f t="shared" si="189"/>
        <v>277.97000000000008</v>
      </c>
      <c r="O67" s="155" t="str">
        <f t="shared" si="189"/>
        <v/>
      </c>
      <c r="P67" s="55" t="str">
        <f t="shared" si="147"/>
        <v/>
      </c>
      <c r="R67" s="110" t="s">
        <v>88</v>
      </c>
      <c r="S67" s="21">
        <f>SUM(S60:S62)</f>
        <v>173.405</v>
      </c>
      <c r="T67" s="155">
        <f t="shared" ref="T67:AE67" si="191">SUM(T60:T62)</f>
        <v>230.471</v>
      </c>
      <c r="U67" s="155">
        <f t="shared" si="191"/>
        <v>139.79900000000001</v>
      </c>
      <c r="V67" s="155">
        <f t="shared" si="191"/>
        <v>227.17700000000002</v>
      </c>
      <c r="W67" s="155">
        <f t="shared" si="191"/>
        <v>179.22899999999998</v>
      </c>
      <c r="X67" s="155">
        <f t="shared" si="191"/>
        <v>388.57100000000008</v>
      </c>
      <c r="Y67" s="155">
        <f t="shared" si="191"/>
        <v>211.57600000000002</v>
      </c>
      <c r="Z67" s="155">
        <f t="shared" si="191"/>
        <v>147.53800000000001</v>
      </c>
      <c r="AA67" s="155">
        <f t="shared" si="191"/>
        <v>238.09199999999998</v>
      </c>
      <c r="AB67" s="155">
        <f t="shared" si="191"/>
        <v>412.428</v>
      </c>
      <c r="AC67" s="155">
        <f t="shared" si="191"/>
        <v>487.82399999999996</v>
      </c>
      <c r="AD67" s="155">
        <f t="shared" ref="AD67" si="192">SUM(AD60:AD62)</f>
        <v>426.8599999999999</v>
      </c>
      <c r="AE67" s="155">
        <f t="shared" si="191"/>
        <v>741.05799999999999</v>
      </c>
      <c r="AF67" s="155"/>
      <c r="AG67" s="55"/>
      <c r="AI67" s="126">
        <f t="shared" si="160"/>
        <v>3.7013596875066703</v>
      </c>
      <c r="AJ67" s="158">
        <f t="shared" si="160"/>
        <v>3.8103827395221956</v>
      </c>
      <c r="AK67" s="158">
        <f t="shared" ref="AK67:AS67" si="193">IF(U62="","",(U67/D67)*10)</f>
        <v>4.3919135434010883</v>
      </c>
      <c r="AL67" s="158">
        <f t="shared" si="193"/>
        <v>5.8880076717725425</v>
      </c>
      <c r="AM67" s="158">
        <f t="shared" si="193"/>
        <v>5.5604194459094707</v>
      </c>
      <c r="AN67" s="158">
        <f t="shared" si="193"/>
        <v>4.7834131449041664</v>
      </c>
      <c r="AO67" s="158">
        <f t="shared" si="193"/>
        <v>7.840213444008004</v>
      </c>
      <c r="AP67" s="158">
        <f t="shared" si="193"/>
        <v>4.9305885105103098</v>
      </c>
      <c r="AQ67" s="158">
        <f t="shared" si="193"/>
        <v>4.5575697249286957</v>
      </c>
      <c r="AR67" s="158">
        <f t="shared" si="193"/>
        <v>9.3427872417542588</v>
      </c>
      <c r="AS67" s="158">
        <f t="shared" si="193"/>
        <v>8.2778843053740818</v>
      </c>
      <c r="AT67" s="158">
        <f t="shared" ref="AT67" si="194">IF(AD62="","",(AD67/M67)*10)</f>
        <v>8.1946630831253628</v>
      </c>
      <c r="AU67" s="158">
        <f t="shared" ref="AU67" si="195">IF(AE62="","",(AE67/N67)*10)</f>
        <v>26.659639529445617</v>
      </c>
      <c r="AV67" s="158" t="str">
        <f t="shared" ref="AV67" si="196">IF(AF62="","",(AF67/O67)*10)</f>
        <v/>
      </c>
      <c r="AW67" s="55" t="str">
        <f t="shared" si="168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  <mergeCell ref="AI48:AV48"/>
    <mergeCell ref="AW48:AW49"/>
    <mergeCell ref="A48:A49"/>
    <mergeCell ref="B48:O48"/>
    <mergeCell ref="P48:P49"/>
    <mergeCell ref="R48:R49"/>
    <mergeCell ref="S48:AF48"/>
    <mergeCell ref="AG48:AG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zoomScaleNormal="100" workbookViewId="0">
      <selection activeCell="A10" sqref="A10:XFD10"/>
    </sheetView>
  </sheetViews>
  <sheetFormatPr defaultRowHeight="15" x14ac:dyDescent="0.25"/>
  <cols>
    <col min="1" max="1" width="3.140625" customWidth="1"/>
    <col min="2" max="2" width="28.7109375" customWidth="1"/>
    <col min="4" max="4" width="11" bestFit="1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  <col min="19" max="19" width="11" bestFit="1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2" t="s">
        <v>3</v>
      </c>
      <c r="B4" s="325"/>
      <c r="C4" s="347" t="s">
        <v>1</v>
      </c>
      <c r="D4" s="348"/>
      <c r="E4" s="345" t="s">
        <v>104</v>
      </c>
      <c r="F4" s="345"/>
      <c r="G4" s="130" t="s">
        <v>0</v>
      </c>
      <c r="I4" s="349">
        <v>1000</v>
      </c>
      <c r="J4" s="345"/>
      <c r="K4" s="343" t="s">
        <v>104</v>
      </c>
      <c r="L4" s="344"/>
      <c r="M4" s="130" t="s">
        <v>0</v>
      </c>
      <c r="O4" s="355" t="s">
        <v>22</v>
      </c>
      <c r="P4" s="345"/>
      <c r="Q4" s="130" t="s">
        <v>0</v>
      </c>
    </row>
    <row r="5" spans="1:20" x14ac:dyDescent="0.25">
      <c r="A5" s="346"/>
      <c r="B5" s="326"/>
      <c r="C5" s="350" t="s">
        <v>159</v>
      </c>
      <c r="D5" s="351"/>
      <c r="E5" s="352" t="str">
        <f>C5</f>
        <v>jan-nov</v>
      </c>
      <c r="F5" s="352"/>
      <c r="G5" s="131" t="s">
        <v>149</v>
      </c>
      <c r="I5" s="353" t="str">
        <f>C5</f>
        <v>jan-nov</v>
      </c>
      <c r="J5" s="352"/>
      <c r="K5" s="354" t="str">
        <f>C5</f>
        <v>jan-nov</v>
      </c>
      <c r="L5" s="342"/>
      <c r="M5" s="131" t="str">
        <f>G5</f>
        <v>2023 /2022</v>
      </c>
      <c r="O5" s="353" t="str">
        <f>C5</f>
        <v>jan-nov</v>
      </c>
      <c r="P5" s="351"/>
      <c r="Q5" s="131" t="str">
        <f>G5</f>
        <v>2023 /2022</v>
      </c>
    </row>
    <row r="6" spans="1:20" ht="19.5" customHeight="1" x14ac:dyDescent="0.25">
      <c r="A6" s="346"/>
      <c r="B6" s="326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1344557.3400000036</v>
      </c>
      <c r="D7" s="210">
        <f>D8+D9</f>
        <v>1347177.5400000005</v>
      </c>
      <c r="E7" s="216">
        <f t="shared" ref="E7" si="0">C7/$C$20</f>
        <v>0.44277938613398443</v>
      </c>
      <c r="F7" s="217">
        <f t="shared" ref="F7" si="1">D7/$D$20</f>
        <v>0.45190762152461311</v>
      </c>
      <c r="G7" s="53">
        <f>(D7-C7)/C7</f>
        <v>1.9487454510470484E-3</v>
      </c>
      <c r="I7" s="224">
        <f>I8+I9</f>
        <v>398887.38200000016</v>
      </c>
      <c r="J7" s="225">
        <f>J8+J9</f>
        <v>404733.39600000042</v>
      </c>
      <c r="K7" s="229">
        <f t="shared" ref="K7" si="2">I7/$I$20</f>
        <v>0.4566710055409946</v>
      </c>
      <c r="L7" s="230">
        <f t="shared" ref="L7" si="3">J7/$J$20</f>
        <v>0.47025936290177689</v>
      </c>
      <c r="M7" s="53">
        <f>(J7-I7)/I7</f>
        <v>1.4655800769351624E-2</v>
      </c>
      <c r="O7" s="63">
        <f t="shared" ref="O7" si="4">(I7/C7)*10</f>
        <v>2.9666818225840714</v>
      </c>
      <c r="P7" s="237">
        <f t="shared" ref="P7" si="5">(J7/D7)*10</f>
        <v>3.0043062921016355</v>
      </c>
      <c r="Q7" s="53">
        <f>(P7-O7)/O7</f>
        <v>1.2682340664625763E-2</v>
      </c>
    </row>
    <row r="8" spans="1:20" ht="20.100000000000001" customHeight="1" x14ac:dyDescent="0.25">
      <c r="A8" s="8" t="s">
        <v>4</v>
      </c>
      <c r="C8" s="19">
        <v>649551.54000000283</v>
      </c>
      <c r="D8" s="140">
        <v>658147.58999999973</v>
      </c>
      <c r="E8" s="214">
        <f t="shared" ref="E8:E19" si="6">C8/$C$20</f>
        <v>0.21390536765325657</v>
      </c>
      <c r="F8" s="215">
        <f t="shared" ref="F8:F19" si="7">D8/$D$20</f>
        <v>0.22077410228280381</v>
      </c>
      <c r="G8" s="52">
        <f>(D8-C8)/C8</f>
        <v>1.3233822831051815E-2</v>
      </c>
      <c r="I8" s="19">
        <v>222666.27499999973</v>
      </c>
      <c r="J8" s="140">
        <v>227863.13400000037</v>
      </c>
      <c r="K8" s="227">
        <f t="shared" ref="K8:K19" si="8">I8/$I$20</f>
        <v>0.25492215671118285</v>
      </c>
      <c r="L8" s="228">
        <f t="shared" ref="L8:L19" si="9">J8/$J$20</f>
        <v>0.26475396713653515</v>
      </c>
      <c r="M8" s="52">
        <f>(J8-I8)/I8</f>
        <v>2.3339228179034492E-2</v>
      </c>
      <c r="O8" s="27">
        <f t="shared" ref="O8:O20" si="10">(I8/C8)*10</f>
        <v>3.4280001091214221</v>
      </c>
      <c r="P8" s="143">
        <f t="shared" ref="P8:P20" si="11">(J8/D8)*10</f>
        <v>3.4621889901625327</v>
      </c>
      <c r="Q8" s="52">
        <f>(P8-O8)/O8</f>
        <v>9.9734188893806797E-3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695005.80000000086</v>
      </c>
      <c r="D9" s="140">
        <v>689029.95000000077</v>
      </c>
      <c r="E9" s="214">
        <f t="shared" si="6"/>
        <v>0.22887401848072786</v>
      </c>
      <c r="F9" s="215">
        <f t="shared" si="7"/>
        <v>0.2311335192418093</v>
      </c>
      <c r="G9" s="52">
        <f>(D9-C9)/C9</f>
        <v>-8.5982735683645881E-3</v>
      </c>
      <c r="I9" s="19">
        <v>176221.10700000043</v>
      </c>
      <c r="J9" s="140">
        <v>176870.26200000002</v>
      </c>
      <c r="K9" s="227">
        <f t="shared" si="8"/>
        <v>0.20174884882981173</v>
      </c>
      <c r="L9" s="228">
        <f t="shared" si="9"/>
        <v>0.20550539576524166</v>
      </c>
      <c r="M9" s="52">
        <f>(J9-I9)/I9</f>
        <v>3.6837528208217975E-3</v>
      </c>
      <c r="O9" s="27">
        <f t="shared" si="10"/>
        <v>2.5355343365479861</v>
      </c>
      <c r="P9" s="143">
        <f t="shared" si="11"/>
        <v>2.5669459215814907</v>
      </c>
      <c r="Q9" s="52">
        <f t="shared" ref="Q9:Q20" si="12">(P9-O9)/O9</f>
        <v>1.238854650111741E-2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1066298.79</v>
      </c>
      <c r="D10" s="210">
        <f>D11+D12</f>
        <v>1043069.1399999994</v>
      </c>
      <c r="E10" s="216">
        <f t="shared" si="6"/>
        <v>0.35114539902895409</v>
      </c>
      <c r="F10" s="217">
        <f t="shared" si="7"/>
        <v>0.3498951549794419</v>
      </c>
      <c r="G10" s="53">
        <f>(D10-C10)/C10</f>
        <v>-2.1785310288123468E-2</v>
      </c>
      <c r="I10" s="224">
        <f>I11+I12</f>
        <v>142849.31600000017</v>
      </c>
      <c r="J10" s="225">
        <f>J11+J12</f>
        <v>136931.01300000006</v>
      </c>
      <c r="K10" s="229">
        <f t="shared" si="8"/>
        <v>0.16354275347462191</v>
      </c>
      <c r="L10" s="230">
        <f t="shared" si="9"/>
        <v>0.159100018855066</v>
      </c>
      <c r="M10" s="53">
        <f>(J10-I10)/I10</f>
        <v>-4.1430390888256653E-2</v>
      </c>
      <c r="O10" s="63">
        <f t="shared" si="10"/>
        <v>1.3396743702578915</v>
      </c>
      <c r="P10" s="237">
        <f t="shared" si="11"/>
        <v>1.3127702445496581</v>
      </c>
      <c r="Q10" s="53">
        <f t="shared" si="12"/>
        <v>-2.0082585966807957E-2</v>
      </c>
      <c r="T10" s="2"/>
    </row>
    <row r="11" spans="1:20" ht="20.100000000000001" customHeight="1" x14ac:dyDescent="0.25">
      <c r="A11" s="8"/>
      <c r="B11" t="s">
        <v>6</v>
      </c>
      <c r="C11" s="19">
        <v>1020801.39</v>
      </c>
      <c r="D11" s="140">
        <v>1012352.0899999994</v>
      </c>
      <c r="E11" s="214">
        <f t="shared" si="6"/>
        <v>0.33616254166513776</v>
      </c>
      <c r="F11" s="215">
        <f t="shared" si="7"/>
        <v>0.33959119088147111</v>
      </c>
      <c r="G11" s="52">
        <f t="shared" ref="G11:G19" si="13">(D11-C11)/C11</f>
        <v>-8.2771243091671626E-3</v>
      </c>
      <c r="I11" s="19">
        <v>133601.90400000016</v>
      </c>
      <c r="J11" s="140">
        <v>130352.76900000006</v>
      </c>
      <c r="K11" s="227">
        <f t="shared" si="8"/>
        <v>0.152955742886526</v>
      </c>
      <c r="L11" s="228">
        <f t="shared" si="9"/>
        <v>0.1514567631637258</v>
      </c>
      <c r="M11" s="52">
        <f t="shared" ref="M11:M19" si="14">(J11-I11)/I11</f>
        <v>-2.4319526164837388E-2</v>
      </c>
      <c r="O11" s="27">
        <f t="shared" si="10"/>
        <v>1.3087942993494566</v>
      </c>
      <c r="P11" s="143">
        <f t="shared" si="11"/>
        <v>1.2876228565893526</v>
      </c>
      <c r="Q11" s="52">
        <f t="shared" si="12"/>
        <v>-1.617629506074969E-2</v>
      </c>
    </row>
    <row r="12" spans="1:20" ht="20.100000000000001" customHeight="1" x14ac:dyDescent="0.25">
      <c r="A12" s="8"/>
      <c r="B12" t="s">
        <v>39</v>
      </c>
      <c r="C12" s="19">
        <v>45497.399999999965</v>
      </c>
      <c r="D12" s="140">
        <v>30717.050000000025</v>
      </c>
      <c r="E12" s="218">
        <f t="shared" si="6"/>
        <v>1.4982857363816313E-2</v>
      </c>
      <c r="F12" s="219">
        <f t="shared" si="7"/>
        <v>1.0303964097970802E-2</v>
      </c>
      <c r="G12" s="52">
        <f t="shared" si="13"/>
        <v>-0.32486142065260765</v>
      </c>
      <c r="I12" s="19">
        <v>9247.4120000000057</v>
      </c>
      <c r="J12" s="140">
        <v>6578.2439999999951</v>
      </c>
      <c r="K12" s="231">
        <f t="shared" si="8"/>
        <v>1.0587010588095917E-2</v>
      </c>
      <c r="L12" s="232">
        <f t="shared" si="9"/>
        <v>7.6432556913401603E-3</v>
      </c>
      <c r="M12" s="52">
        <f t="shared" si="14"/>
        <v>-0.2886394593427879</v>
      </c>
      <c r="O12" s="27">
        <f t="shared" si="10"/>
        <v>2.0325143854374126</v>
      </c>
      <c r="P12" s="143">
        <f t="shared" si="11"/>
        <v>2.1415611199643161</v>
      </c>
      <c r="Q12" s="52">
        <f t="shared" si="12"/>
        <v>5.3651150175468898E-2</v>
      </c>
    </row>
    <row r="13" spans="1:20" ht="20.100000000000001" customHeight="1" x14ac:dyDescent="0.25">
      <c r="A13" s="23" t="s">
        <v>130</v>
      </c>
      <c r="B13" s="15"/>
      <c r="C13" s="78">
        <f>SUM(C14:C16)</f>
        <v>578679.92000000062</v>
      </c>
      <c r="D13" s="210">
        <f>SUM(D14:D16)</f>
        <v>549856.33999999973</v>
      </c>
      <c r="E13" s="216">
        <f t="shared" si="6"/>
        <v>0.19056646535108931</v>
      </c>
      <c r="F13" s="217">
        <f t="shared" si="7"/>
        <v>0.18444805039551712</v>
      </c>
      <c r="G13" s="53">
        <f t="shared" si="13"/>
        <v>-4.9809193310182354E-2</v>
      </c>
      <c r="I13" s="224">
        <f>SUM(I14:I16)</f>
        <v>312758.68500000023</v>
      </c>
      <c r="J13" s="225">
        <f>SUM(J14:J16)</f>
        <v>302233.09899999993</v>
      </c>
      <c r="K13" s="229">
        <f t="shared" si="8"/>
        <v>0.35806553332045293</v>
      </c>
      <c r="L13" s="230">
        <f t="shared" si="9"/>
        <v>0.35116436149877162</v>
      </c>
      <c r="M13" s="53">
        <f t="shared" si="14"/>
        <v>-3.3654016674230146E-2</v>
      </c>
      <c r="O13" s="63">
        <f t="shared" si="10"/>
        <v>5.4046922001371653</v>
      </c>
      <c r="P13" s="237">
        <f t="shared" si="11"/>
        <v>5.4965829620151343</v>
      </c>
      <c r="Q13" s="53">
        <f t="shared" si="12"/>
        <v>1.7002034246397395E-2</v>
      </c>
    </row>
    <row r="14" spans="1:20" ht="20.100000000000001" customHeight="1" x14ac:dyDescent="0.25">
      <c r="A14" s="8"/>
      <c r="B14" s="3" t="s">
        <v>7</v>
      </c>
      <c r="C14" s="31">
        <v>545552.88000000059</v>
      </c>
      <c r="D14" s="141">
        <v>518033.68999999971</v>
      </c>
      <c r="E14" s="214">
        <f t="shared" si="6"/>
        <v>0.17965732075809193</v>
      </c>
      <c r="F14" s="215">
        <f t="shared" si="7"/>
        <v>0.1737732153087399</v>
      </c>
      <c r="G14" s="52">
        <f t="shared" si="13"/>
        <v>-5.044275451355118E-2</v>
      </c>
      <c r="I14" s="31">
        <v>294220.01300000021</v>
      </c>
      <c r="J14" s="141">
        <v>284409.68599999993</v>
      </c>
      <c r="K14" s="227">
        <f t="shared" si="8"/>
        <v>0.33684131223532798</v>
      </c>
      <c r="L14" s="228">
        <f t="shared" si="9"/>
        <v>0.33045535422397965</v>
      </c>
      <c r="M14" s="52">
        <f t="shared" si="14"/>
        <v>-3.3343506785856451E-2</v>
      </c>
      <c r="O14" s="27">
        <f t="shared" si="10"/>
        <v>5.3930613105735947</v>
      </c>
      <c r="P14" s="143">
        <f t="shared" si="11"/>
        <v>5.4901774052571772</v>
      </c>
      <c r="Q14" s="52">
        <f t="shared" si="12"/>
        <v>1.8007600709670672E-2</v>
      </c>
      <c r="S14" s="119"/>
    </row>
    <row r="15" spans="1:20" ht="20.100000000000001" customHeight="1" x14ac:dyDescent="0.25">
      <c r="A15" s="8"/>
      <c r="B15" s="3" t="s">
        <v>8</v>
      </c>
      <c r="C15" s="31">
        <v>22301.140000000021</v>
      </c>
      <c r="D15" s="141">
        <v>18870.330000000009</v>
      </c>
      <c r="E15" s="214">
        <f t="shared" si="6"/>
        <v>7.3440416303019312E-3</v>
      </c>
      <c r="F15" s="215">
        <f t="shared" si="7"/>
        <v>6.3300089962044304E-3</v>
      </c>
      <c r="G15" s="52">
        <f t="shared" si="13"/>
        <v>-0.15384011759040161</v>
      </c>
      <c r="I15" s="31">
        <v>15837.946000000005</v>
      </c>
      <c r="J15" s="141">
        <v>14442.228000000001</v>
      </c>
      <c r="K15" s="227">
        <f t="shared" si="8"/>
        <v>1.8132262517955439E-2</v>
      </c>
      <c r="L15" s="228">
        <f t="shared" si="9"/>
        <v>1.678041151356385E-2</v>
      </c>
      <c r="M15" s="52">
        <f t="shared" si="14"/>
        <v>-8.8124937412970339E-2</v>
      </c>
      <c r="O15" s="27">
        <f t="shared" si="10"/>
        <v>7.1018548827548678</v>
      </c>
      <c r="P15" s="143">
        <f t="shared" si="11"/>
        <v>7.6534051073828566</v>
      </c>
      <c r="Q15" s="52">
        <f t="shared" si="12"/>
        <v>7.7662840727328125E-2</v>
      </c>
      <c r="S15" s="119"/>
    </row>
    <row r="16" spans="1:20" ht="20.100000000000001" customHeight="1" x14ac:dyDescent="0.25">
      <c r="A16" s="32"/>
      <c r="B16" s="33" t="s">
        <v>9</v>
      </c>
      <c r="C16" s="211">
        <v>10825.900000000036</v>
      </c>
      <c r="D16" s="212">
        <v>12952.320000000029</v>
      </c>
      <c r="E16" s="218">
        <f t="shared" si="6"/>
        <v>3.5651029626954439E-3</v>
      </c>
      <c r="F16" s="219">
        <f t="shared" si="7"/>
        <v>4.3448260905728049E-3</v>
      </c>
      <c r="G16" s="52">
        <f t="shared" si="13"/>
        <v>0.19641969720762115</v>
      </c>
      <c r="I16" s="211">
        <v>2700.7259999999974</v>
      </c>
      <c r="J16" s="212">
        <v>3381.1849999999963</v>
      </c>
      <c r="K16" s="231">
        <f t="shared" si="8"/>
        <v>3.0919585671694834E-3</v>
      </c>
      <c r="L16" s="232">
        <f t="shared" si="9"/>
        <v>3.9285957612280676E-3</v>
      </c>
      <c r="M16" s="52">
        <f t="shared" si="14"/>
        <v>0.25195410419272429</v>
      </c>
      <c r="O16" s="27">
        <f t="shared" si="10"/>
        <v>2.4946895870089216</v>
      </c>
      <c r="P16" s="143">
        <f t="shared" si="11"/>
        <v>2.6104859978752755</v>
      </c>
      <c r="Q16" s="52">
        <f t="shared" si="12"/>
        <v>4.641716206672078E-2</v>
      </c>
    </row>
    <row r="17" spans="1:17" ht="20.100000000000001" customHeight="1" x14ac:dyDescent="0.25">
      <c r="A17" s="8" t="s">
        <v>131</v>
      </c>
      <c r="B17" s="3"/>
      <c r="C17" s="19">
        <v>3723.7700000000009</v>
      </c>
      <c r="D17" s="140">
        <v>2603.0300000000002</v>
      </c>
      <c r="E17" s="214">
        <f t="shared" si="6"/>
        <v>1.2262835846808462E-3</v>
      </c>
      <c r="F17" s="215">
        <f t="shared" si="7"/>
        <v>8.7318045404558432E-4</v>
      </c>
      <c r="G17" s="54">
        <f t="shared" si="13"/>
        <v>-0.30096917908463744</v>
      </c>
      <c r="I17" s="31">
        <v>2170.9010000000012</v>
      </c>
      <c r="J17" s="141">
        <v>1848.3479999999995</v>
      </c>
      <c r="K17" s="227">
        <f t="shared" si="8"/>
        <v>2.4853820585378928E-3</v>
      </c>
      <c r="L17" s="228">
        <f t="shared" si="9"/>
        <v>2.1475938518816283E-3</v>
      </c>
      <c r="M17" s="54">
        <f t="shared" si="14"/>
        <v>-0.14858024387109386</v>
      </c>
      <c r="O17" s="238">
        <f t="shared" si="10"/>
        <v>5.8298471710121742</v>
      </c>
      <c r="P17" s="239">
        <f t="shared" si="11"/>
        <v>7.1007556578295272</v>
      </c>
      <c r="Q17" s="54">
        <f t="shared" si="12"/>
        <v>0.21800030936260353</v>
      </c>
    </row>
    <row r="18" spans="1:17" ht="20.100000000000001" customHeight="1" x14ac:dyDescent="0.25">
      <c r="A18" s="8" t="s">
        <v>10</v>
      </c>
      <c r="C18" s="19">
        <v>18814.880000000063</v>
      </c>
      <c r="D18" s="140">
        <v>16667.869999999992</v>
      </c>
      <c r="E18" s="214">
        <f t="shared" si="6"/>
        <v>6.1959730304879269E-3</v>
      </c>
      <c r="F18" s="215">
        <f t="shared" si="7"/>
        <v>5.5911988315819512E-3</v>
      </c>
      <c r="G18" s="52">
        <f t="shared" si="13"/>
        <v>-0.11411234087063346</v>
      </c>
      <c r="I18" s="19">
        <v>11259.066999999985</v>
      </c>
      <c r="J18" s="140">
        <v>9662.7889999999898</v>
      </c>
      <c r="K18" s="227">
        <f t="shared" si="8"/>
        <v>1.2890077952737599E-2</v>
      </c>
      <c r="L18" s="228">
        <f t="shared" si="9"/>
        <v>1.122718570768568E-2</v>
      </c>
      <c r="M18" s="52">
        <f t="shared" si="14"/>
        <v>-0.14177711172693058</v>
      </c>
      <c r="O18" s="27">
        <f t="shared" si="10"/>
        <v>5.9841290510489289</v>
      </c>
      <c r="P18" s="143">
        <f t="shared" si="11"/>
        <v>5.7972548382006783</v>
      </c>
      <c r="Q18" s="52">
        <f t="shared" si="12"/>
        <v>-3.1228305949634272E-2</v>
      </c>
    </row>
    <row r="19" spans="1:17" ht="20.100000000000001" customHeight="1" thickBot="1" x14ac:dyDescent="0.3">
      <c r="A19" s="8" t="s">
        <v>11</v>
      </c>
      <c r="B19" s="10"/>
      <c r="C19" s="21">
        <v>24555.690000000013</v>
      </c>
      <c r="D19" s="142">
        <v>21716.630000000008</v>
      </c>
      <c r="E19" s="220">
        <f t="shared" si="6"/>
        <v>8.0864928708034092E-3</v>
      </c>
      <c r="F19" s="221">
        <f t="shared" si="7"/>
        <v>7.2847938148004306E-3</v>
      </c>
      <c r="G19" s="55">
        <f t="shared" si="13"/>
        <v>-0.11561719503707708</v>
      </c>
      <c r="I19" s="21">
        <v>5542.3689999999997</v>
      </c>
      <c r="J19" s="142">
        <v>5251.2970000000014</v>
      </c>
      <c r="K19" s="233">
        <f t="shared" si="8"/>
        <v>6.3452476526550932E-3</v>
      </c>
      <c r="L19" s="234">
        <f t="shared" si="9"/>
        <v>6.1014771848182511E-3</v>
      </c>
      <c r="M19" s="55">
        <f t="shared" si="14"/>
        <v>-5.2517614760041839E-2</v>
      </c>
      <c r="O19" s="240">
        <f t="shared" si="10"/>
        <v>2.2570609907520405</v>
      </c>
      <c r="P19" s="241">
        <f t="shared" si="11"/>
        <v>2.4180994012422734</v>
      </c>
      <c r="Q19" s="55">
        <f t="shared" si="12"/>
        <v>7.1348719042180514E-2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3036630.3900000043</v>
      </c>
      <c r="D20" s="145">
        <f>D8+D9+D10+D13+D17+D18+D19</f>
        <v>2981090.5499999993</v>
      </c>
      <c r="E20" s="222">
        <f>E8+E9+E10+E13+E17+E18+E19</f>
        <v>1</v>
      </c>
      <c r="F20" s="223">
        <f>F8+F9+F10+F13+F17+F18+F19</f>
        <v>1.0000000000000002</v>
      </c>
      <c r="G20" s="55">
        <f>(D20-C20)/C20</f>
        <v>-1.828995724435363E-2</v>
      </c>
      <c r="H20" s="1"/>
      <c r="I20" s="213">
        <f>I8+I9+I10+I13+I17+I18+I19</f>
        <v>873467.72000000055</v>
      </c>
      <c r="J20" s="226">
        <f>J8+J9+J10+J13+J17+J18+J19</f>
        <v>860659.94200000039</v>
      </c>
      <c r="K20" s="235">
        <f>K8+K9+K10+K13+K17+K18+K19</f>
        <v>1</v>
      </c>
      <c r="L20" s="236">
        <f>L8+L9+L10+L13+L17+L18+L19</f>
        <v>1</v>
      </c>
      <c r="M20" s="55">
        <f>(J20-I20)/I20</f>
        <v>-1.4663138324104477E-2</v>
      </c>
      <c r="N20" s="1"/>
      <c r="O20" s="24">
        <f t="shared" si="10"/>
        <v>2.876437392171391</v>
      </c>
      <c r="P20" s="242">
        <f t="shared" si="11"/>
        <v>2.8870640712339335</v>
      </c>
      <c r="Q20" s="55">
        <f t="shared" si="12"/>
        <v>3.6943891396574008E-3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2" t="s">
        <v>2</v>
      </c>
      <c r="B24" s="325"/>
      <c r="C24" s="347" t="s">
        <v>1</v>
      </c>
      <c r="D24" s="348"/>
      <c r="E24" s="345" t="s">
        <v>105</v>
      </c>
      <c r="F24" s="345"/>
      <c r="G24" s="130" t="s">
        <v>0</v>
      </c>
      <c r="I24" s="349">
        <v>1000</v>
      </c>
      <c r="J24" s="348"/>
      <c r="K24" s="345" t="s">
        <v>105</v>
      </c>
      <c r="L24" s="345"/>
      <c r="M24" s="130" t="s">
        <v>0</v>
      </c>
      <c r="O24" s="355" t="s">
        <v>22</v>
      </c>
      <c r="P24" s="345"/>
      <c r="Q24" s="130" t="s">
        <v>0</v>
      </c>
    </row>
    <row r="25" spans="1:17" ht="15" customHeight="1" x14ac:dyDescent="0.25">
      <c r="A25" s="346"/>
      <c r="B25" s="326"/>
      <c r="C25" s="350" t="str">
        <f>C5</f>
        <v>jan-nov</v>
      </c>
      <c r="D25" s="351"/>
      <c r="E25" s="352" t="str">
        <f>C5</f>
        <v>jan-nov</v>
      </c>
      <c r="F25" s="352"/>
      <c r="G25" s="131" t="str">
        <f>G5</f>
        <v>2023 /2022</v>
      </c>
      <c r="I25" s="353" t="str">
        <f>C5</f>
        <v>jan-nov</v>
      </c>
      <c r="J25" s="351"/>
      <c r="K25" s="341" t="str">
        <f>C5</f>
        <v>jan-nov</v>
      </c>
      <c r="L25" s="342"/>
      <c r="M25" s="131" t="str">
        <f>G5</f>
        <v>2023 /2022</v>
      </c>
      <c r="O25" s="353" t="str">
        <f>C5</f>
        <v>jan-nov</v>
      </c>
      <c r="P25" s="351"/>
      <c r="Q25" s="131" t="str">
        <f>G5</f>
        <v>2023 /2022</v>
      </c>
    </row>
    <row r="26" spans="1:17" ht="19.5" customHeight="1" x14ac:dyDescent="0.25">
      <c r="A26" s="346"/>
      <c r="B26" s="326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543686.5399999998</v>
      </c>
      <c r="D27" s="210">
        <f>D28+D29</f>
        <v>536542.55999999971</v>
      </c>
      <c r="E27" s="216">
        <f>C27/$C$40</f>
        <v>0.39992100831254573</v>
      </c>
      <c r="F27" s="217">
        <f>D27/$D$40</f>
        <v>0.40799524515268981</v>
      </c>
      <c r="G27" s="53">
        <f>(D27-C27)/C27</f>
        <v>-1.3139887553589427E-2</v>
      </c>
      <c r="I27" s="78">
        <f>I28+I29</f>
        <v>139489.95199999993</v>
      </c>
      <c r="J27" s="210">
        <f>J28+J29</f>
        <v>139166.05100000015</v>
      </c>
      <c r="K27" s="216">
        <f>I27/$I$40</f>
        <v>0.36162810624073805</v>
      </c>
      <c r="L27" s="217">
        <f>J27/$J$40</f>
        <v>0.36972467198298231</v>
      </c>
      <c r="M27" s="53">
        <f>(J27-I27)/I27</f>
        <v>-2.3220382210740161E-3</v>
      </c>
      <c r="O27" s="63">
        <f t="shared" ref="O27" si="15">(I27/C27)*10</f>
        <v>2.5656318804581768</v>
      </c>
      <c r="P27" s="237">
        <f t="shared" ref="P27" si="16">(J27/D27)*10</f>
        <v>2.5937560479824793</v>
      </c>
      <c r="Q27" s="53">
        <f>(P27-O27)/O27</f>
        <v>1.0961887298999412E-2</v>
      </c>
    </row>
    <row r="28" spans="1:17" ht="20.100000000000001" customHeight="1" x14ac:dyDescent="0.25">
      <c r="A28" s="8" t="s">
        <v>4</v>
      </c>
      <c r="C28" s="19">
        <v>277428.45999999985</v>
      </c>
      <c r="D28" s="140">
        <v>270419.17999999988</v>
      </c>
      <c r="E28" s="214">
        <f>C28/$C$40</f>
        <v>0.20406881777466249</v>
      </c>
      <c r="F28" s="215">
        <f>D28/$D$40</f>
        <v>0.20563091889316173</v>
      </c>
      <c r="G28" s="52">
        <f>(D28-C28)/C28</f>
        <v>-2.526518007561291E-2</v>
      </c>
      <c r="I28" s="19">
        <v>76551.479999999938</v>
      </c>
      <c r="J28" s="140">
        <v>75521.499000000156</v>
      </c>
      <c r="K28" s="214">
        <f>I28/$I$40</f>
        <v>0.19845993453582753</v>
      </c>
      <c r="L28" s="215">
        <f>J28/$J$40</f>
        <v>0.20063917345357563</v>
      </c>
      <c r="M28" s="52">
        <f>(J28-I28)/I28</f>
        <v>-1.3454749666496093E-2</v>
      </c>
      <c r="O28" s="27">
        <f t="shared" ref="O28:O40" si="17">(I28/C28)*10</f>
        <v>2.7593232503975971</v>
      </c>
      <c r="P28" s="143">
        <f t="shared" ref="P28:P40" si="18">(J28/D28)*10</f>
        <v>2.7927567489850458</v>
      </c>
      <c r="Q28" s="52">
        <f>(P28-O28)/O28</f>
        <v>1.2116557414080137E-2</v>
      </c>
    </row>
    <row r="29" spans="1:17" ht="20.100000000000001" customHeight="1" x14ac:dyDescent="0.25">
      <c r="A29" s="8" t="s">
        <v>5</v>
      </c>
      <c r="C29" s="19">
        <v>266258.07999999996</v>
      </c>
      <c r="D29" s="140">
        <v>266123.37999999983</v>
      </c>
      <c r="E29" s="214">
        <f>C29/$C$40</f>
        <v>0.19585219053788328</v>
      </c>
      <c r="F29" s="215">
        <f>D29/$D$40</f>
        <v>0.20236432625952808</v>
      </c>
      <c r="G29" s="52">
        <f t="shared" ref="G29:G40" si="19">(D29-C29)/C29</f>
        <v>-5.0590014019528755E-4</v>
      </c>
      <c r="I29" s="19">
        <v>62938.472000000002</v>
      </c>
      <c r="J29" s="140">
        <v>63644.551999999989</v>
      </c>
      <c r="K29" s="214">
        <f t="shared" ref="K29:K39" si="20">I29/$I$40</f>
        <v>0.16316817170491052</v>
      </c>
      <c r="L29" s="215">
        <f t="shared" ref="L29:L39" si="21">J29/$J$40</f>
        <v>0.16908549852940666</v>
      </c>
      <c r="M29" s="52">
        <f t="shared" ref="M29:M40" si="22">(J29-I29)/I29</f>
        <v>1.121857550021213E-2</v>
      </c>
      <c r="O29" s="27">
        <f t="shared" si="17"/>
        <v>2.3638145366330297</v>
      </c>
      <c r="P29" s="143">
        <f t="shared" si="18"/>
        <v>2.3915430504452493</v>
      </c>
      <c r="Q29" s="52">
        <f t="shared" ref="Q29:Q38" si="23">(P29-O29)/O29</f>
        <v>1.1730410056499432E-2</v>
      </c>
    </row>
    <row r="30" spans="1:17" ht="20.100000000000001" customHeight="1" x14ac:dyDescent="0.25">
      <c r="A30" s="23" t="s">
        <v>38</v>
      </c>
      <c r="B30" s="15"/>
      <c r="C30" s="78">
        <f>C31+C32</f>
        <v>369394.86000000016</v>
      </c>
      <c r="D30" s="210">
        <f>D31+D32</f>
        <v>360813.32000000012</v>
      </c>
      <c r="E30" s="216">
        <f>C30/$C$40</f>
        <v>0.27171679636702389</v>
      </c>
      <c r="F30" s="217">
        <f>D30/$D$40</f>
        <v>0.27436801835022379</v>
      </c>
      <c r="G30" s="53">
        <f>(D30-C30)/C30</f>
        <v>-2.3231346532542531E-2</v>
      </c>
      <c r="I30" s="78">
        <f>I31+I32</f>
        <v>50978.249999999935</v>
      </c>
      <c r="J30" s="210">
        <f>J31+J32</f>
        <v>48863.374000000003</v>
      </c>
      <c r="K30" s="216">
        <f t="shared" si="20"/>
        <v>0.13216126138581574</v>
      </c>
      <c r="L30" s="217">
        <f t="shared" si="21"/>
        <v>0.12981610668920804</v>
      </c>
      <c r="M30" s="53">
        <f t="shared" si="22"/>
        <v>-4.1485849357322656E-2</v>
      </c>
      <c r="O30" s="63">
        <f t="shared" si="17"/>
        <v>1.3800476270839264</v>
      </c>
      <c r="P30" s="237">
        <f t="shared" si="18"/>
        <v>1.3542563783399122</v>
      </c>
      <c r="Q30" s="53">
        <f t="shared" si="23"/>
        <v>-1.8688665693742539E-2</v>
      </c>
    </row>
    <row r="31" spans="1:17" ht="20.100000000000001" customHeight="1" x14ac:dyDescent="0.25">
      <c r="A31" s="8"/>
      <c r="B31" t="s">
        <v>6</v>
      </c>
      <c r="C31" s="31">
        <v>346684.04000000015</v>
      </c>
      <c r="D31" s="141">
        <v>347280.57000000012</v>
      </c>
      <c r="E31" s="214">
        <f t="shared" ref="E31:E38" si="24">C31/$C$40</f>
        <v>0.25501133583823327</v>
      </c>
      <c r="F31" s="215">
        <f t="shared" ref="F31:F38" si="25">D31/$D$40</f>
        <v>0.26407750634714977</v>
      </c>
      <c r="G31" s="52">
        <f>(D31-C31)/C31</f>
        <v>1.7206733831761319E-3</v>
      </c>
      <c r="I31" s="31">
        <v>46693.973999999936</v>
      </c>
      <c r="J31" s="141">
        <v>46112.586000000003</v>
      </c>
      <c r="K31" s="214">
        <f>I31/$I$40</f>
        <v>0.12105426339579101</v>
      </c>
      <c r="L31" s="215">
        <f>J31/$J$40</f>
        <v>0.12250804424375773</v>
      </c>
      <c r="M31" s="52">
        <f>(J31-I31)/I31</f>
        <v>-1.2451028477463372E-2</v>
      </c>
      <c r="O31" s="27">
        <f t="shared" si="17"/>
        <v>1.346874058580831</v>
      </c>
      <c r="P31" s="143">
        <f t="shared" si="18"/>
        <v>1.3278193479122655</v>
      </c>
      <c r="Q31" s="52">
        <f t="shared" si="23"/>
        <v>-1.4147358876777944E-2</v>
      </c>
    </row>
    <row r="32" spans="1:17" ht="20.100000000000001" customHeight="1" x14ac:dyDescent="0.25">
      <c r="A32" s="8"/>
      <c r="B32" t="s">
        <v>39</v>
      </c>
      <c r="C32" s="31">
        <v>22710.819999999996</v>
      </c>
      <c r="D32" s="141">
        <v>13532.749999999998</v>
      </c>
      <c r="E32" s="218">
        <f t="shared" si="24"/>
        <v>1.67054605287906E-2</v>
      </c>
      <c r="F32" s="219">
        <f t="shared" si="25"/>
        <v>1.0290512003074025E-2</v>
      </c>
      <c r="G32" s="52">
        <f>(D32-C32)/C32</f>
        <v>-0.40412763607830976</v>
      </c>
      <c r="I32" s="31">
        <v>4284.2759999999998</v>
      </c>
      <c r="J32" s="141">
        <v>2750.7879999999977</v>
      </c>
      <c r="K32" s="218">
        <f>I32/$I$40</f>
        <v>1.1106997990024722E-2</v>
      </c>
      <c r="L32" s="219">
        <f>J32/$J$40</f>
        <v>7.3080624454503057E-3</v>
      </c>
      <c r="M32" s="52">
        <f>(J32-I32)/I32</f>
        <v>-0.35793398931348075</v>
      </c>
      <c r="O32" s="27">
        <f t="shared" si="17"/>
        <v>1.8864470767678141</v>
      </c>
      <c r="P32" s="143">
        <f t="shared" si="18"/>
        <v>2.0326895863737953</v>
      </c>
      <c r="Q32" s="52">
        <f t="shared" si="23"/>
        <v>7.7522720571917142E-2</v>
      </c>
    </row>
    <row r="33" spans="1:17" ht="20.100000000000001" customHeight="1" x14ac:dyDescent="0.25">
      <c r="A33" s="23" t="s">
        <v>130</v>
      </c>
      <c r="B33" s="15"/>
      <c r="C33" s="78">
        <f>SUM(C34:C36)</f>
        <v>427269.62000000023</v>
      </c>
      <c r="D33" s="210">
        <f>SUM(D34:D36)</f>
        <v>400637.15000000014</v>
      </c>
      <c r="E33" s="216">
        <f t="shared" si="24"/>
        <v>0.31428789326239054</v>
      </c>
      <c r="F33" s="217">
        <f t="shared" si="25"/>
        <v>0.30465067343683805</v>
      </c>
      <c r="G33" s="53">
        <f t="shared" si="19"/>
        <v>-6.2331766063779763E-2</v>
      </c>
      <c r="I33" s="78">
        <f>SUM(I34:I36)</f>
        <v>188507.03499999995</v>
      </c>
      <c r="J33" s="210">
        <f>SUM(J34:J36)</f>
        <v>182497.48699999996</v>
      </c>
      <c r="K33" s="216">
        <f t="shared" si="20"/>
        <v>0.48870503647536234</v>
      </c>
      <c r="L33" s="217">
        <f t="shared" si="21"/>
        <v>0.48484399057061328</v>
      </c>
      <c r="M33" s="53">
        <f t="shared" si="22"/>
        <v>-3.1879701465783401E-2</v>
      </c>
      <c r="O33" s="63">
        <f t="shared" si="17"/>
        <v>4.4118988614261845</v>
      </c>
      <c r="P33" s="237">
        <f t="shared" si="18"/>
        <v>4.5551813405222132</v>
      </c>
      <c r="Q33" s="53">
        <f t="shared" si="23"/>
        <v>3.2476374367682456E-2</v>
      </c>
    </row>
    <row r="34" spans="1:17" ht="20.100000000000001" customHeight="1" x14ac:dyDescent="0.25">
      <c r="A34" s="8"/>
      <c r="B34" s="3" t="s">
        <v>7</v>
      </c>
      <c r="C34" s="31">
        <v>404649.84000000014</v>
      </c>
      <c r="D34" s="141">
        <v>379401.5400000001</v>
      </c>
      <c r="E34" s="214">
        <f t="shared" si="24"/>
        <v>0.29764939927758821</v>
      </c>
      <c r="F34" s="215">
        <f t="shared" si="25"/>
        <v>0.28850278778184563</v>
      </c>
      <c r="G34" s="52">
        <f t="shared" si="19"/>
        <v>-6.2395428106434038E-2</v>
      </c>
      <c r="I34" s="31">
        <v>179919.88699999996</v>
      </c>
      <c r="J34" s="141">
        <v>174939.89899999995</v>
      </c>
      <c r="K34" s="214">
        <f t="shared" si="20"/>
        <v>0.46644283031122991</v>
      </c>
      <c r="L34" s="215">
        <f t="shared" si="21"/>
        <v>0.46476562573806857</v>
      </c>
      <c r="M34" s="52">
        <f t="shared" si="22"/>
        <v>-2.767891911804065E-2</v>
      </c>
      <c r="O34" s="27">
        <f t="shared" si="17"/>
        <v>4.4463105928819813</v>
      </c>
      <c r="P34" s="143">
        <f t="shared" si="18"/>
        <v>4.6109433029713029</v>
      </c>
      <c r="Q34" s="52">
        <f t="shared" si="23"/>
        <v>3.7026812826094338E-2</v>
      </c>
    </row>
    <row r="35" spans="1:17" ht="20.100000000000001" customHeight="1" x14ac:dyDescent="0.25">
      <c r="A35" s="8"/>
      <c r="B35" s="3" t="s">
        <v>8</v>
      </c>
      <c r="C35" s="31">
        <v>13347.350000000011</v>
      </c>
      <c r="D35" s="141">
        <v>10075.080000000007</v>
      </c>
      <c r="E35" s="214">
        <f t="shared" si="24"/>
        <v>9.8179470661540827E-3</v>
      </c>
      <c r="F35" s="215">
        <f t="shared" si="25"/>
        <v>7.6612463595301123E-3</v>
      </c>
      <c r="G35" s="52">
        <f t="shared" si="19"/>
        <v>-0.24516252289780377</v>
      </c>
      <c r="I35" s="31">
        <v>6801.1150000000007</v>
      </c>
      <c r="J35" s="141">
        <v>5460.1189999999988</v>
      </c>
      <c r="K35" s="214">
        <f t="shared" si="20"/>
        <v>1.7631910417285672E-2</v>
      </c>
      <c r="L35" s="215">
        <f t="shared" si="21"/>
        <v>1.4505985416393304E-2</v>
      </c>
      <c r="M35" s="52">
        <f t="shared" si="22"/>
        <v>-0.19717296355082981</v>
      </c>
      <c r="O35" s="27">
        <f t="shared" si="17"/>
        <v>5.0954796270420672</v>
      </c>
      <c r="P35" s="143">
        <f t="shared" si="18"/>
        <v>5.4194299201594376</v>
      </c>
      <c r="Q35" s="52">
        <f t="shared" si="23"/>
        <v>6.3576015768592897E-2</v>
      </c>
    </row>
    <row r="36" spans="1:17" ht="20.100000000000001" customHeight="1" x14ac:dyDescent="0.25">
      <c r="A36" s="32"/>
      <c r="B36" s="33" t="s">
        <v>9</v>
      </c>
      <c r="C36" s="211">
        <v>9272.4300000000221</v>
      </c>
      <c r="D36" s="212">
        <v>11160.530000000024</v>
      </c>
      <c r="E36" s="218">
        <f t="shared" si="24"/>
        <v>6.8205469186482142E-3</v>
      </c>
      <c r="F36" s="219">
        <f t="shared" si="25"/>
        <v>8.4866392954623428E-3</v>
      </c>
      <c r="G36" s="52">
        <f t="shared" si="19"/>
        <v>0.20362515543390436</v>
      </c>
      <c r="I36" s="211">
        <v>1786.0329999999981</v>
      </c>
      <c r="J36" s="212">
        <v>2097.4689999999987</v>
      </c>
      <c r="K36" s="218">
        <f t="shared" si="20"/>
        <v>4.6302957468467958E-3</v>
      </c>
      <c r="L36" s="219">
        <f t="shared" si="21"/>
        <v>5.5723794161513761E-3</v>
      </c>
      <c r="M36" s="52">
        <f t="shared" si="22"/>
        <v>0.17437303790019609</v>
      </c>
      <c r="O36" s="27">
        <f t="shared" si="17"/>
        <v>1.9261757705369509</v>
      </c>
      <c r="P36" s="143">
        <f t="shared" si="18"/>
        <v>1.8793632560460785</v>
      </c>
      <c r="Q36" s="52">
        <f t="shared" si="23"/>
        <v>-2.4303345108438741E-2</v>
      </c>
    </row>
    <row r="37" spans="1:17" ht="20.100000000000001" customHeight="1" x14ac:dyDescent="0.25">
      <c r="A37" s="8" t="s">
        <v>131</v>
      </c>
      <c r="B37" s="3"/>
      <c r="C37" s="19">
        <v>1763.9199999999998</v>
      </c>
      <c r="D37" s="140">
        <v>1469.63</v>
      </c>
      <c r="E37" s="214">
        <f t="shared" si="24"/>
        <v>1.2974915012291199E-3</v>
      </c>
      <c r="F37" s="215">
        <f t="shared" si="25"/>
        <v>1.1175293384624472E-3</v>
      </c>
      <c r="G37" s="54">
        <f>(D37-C37)/C37</f>
        <v>-0.16683863213751177</v>
      </c>
      <c r="I37" s="19">
        <v>406.82600000000008</v>
      </c>
      <c r="J37" s="140">
        <v>350.553</v>
      </c>
      <c r="K37" s="214">
        <f>I37/$I$40</f>
        <v>1.0546975881782124E-3</v>
      </c>
      <c r="L37" s="215">
        <f>J37/$J$40</f>
        <v>9.3131975798932637E-4</v>
      </c>
      <c r="M37" s="54">
        <f>(J37-I37)/I37</f>
        <v>-0.13832203448157215</v>
      </c>
      <c r="O37" s="238">
        <f t="shared" si="17"/>
        <v>2.3063744387500575</v>
      </c>
      <c r="P37" s="239">
        <f t="shared" si="18"/>
        <v>2.3853146710396493</v>
      </c>
      <c r="Q37" s="54">
        <f t="shared" si="23"/>
        <v>3.4226980217649978E-2</v>
      </c>
    </row>
    <row r="38" spans="1:17" ht="20.100000000000001" customHeight="1" x14ac:dyDescent="0.25">
      <c r="A38" s="8" t="s">
        <v>10</v>
      </c>
      <c r="C38" s="19">
        <v>5660.0200000000141</v>
      </c>
      <c r="D38" s="140">
        <v>6102.800000000002</v>
      </c>
      <c r="E38" s="214">
        <f t="shared" si="24"/>
        <v>4.1633565279530034E-3</v>
      </c>
      <c r="F38" s="215">
        <f t="shared" si="25"/>
        <v>4.6406633280272067E-3</v>
      </c>
      <c r="G38" s="52">
        <f t="shared" si="19"/>
        <v>7.8229405549801387E-2</v>
      </c>
      <c r="I38" s="19">
        <v>3489.7930000000019</v>
      </c>
      <c r="J38" s="140">
        <v>2986.5300000000011</v>
      </c>
      <c r="K38" s="214">
        <f t="shared" si="20"/>
        <v>9.047298501917796E-3</v>
      </c>
      <c r="L38" s="215">
        <f t="shared" si="21"/>
        <v>7.9343619847151905E-3</v>
      </c>
      <c r="M38" s="52">
        <f t="shared" si="22"/>
        <v>-0.14420998609373123</v>
      </c>
      <c r="O38" s="27">
        <f t="shared" si="17"/>
        <v>6.165690227243001</v>
      </c>
      <c r="P38" s="143">
        <f t="shared" si="18"/>
        <v>4.8937045290686241</v>
      </c>
      <c r="Q38" s="52">
        <f t="shared" si="23"/>
        <v>-0.20630061701026253</v>
      </c>
    </row>
    <row r="39" spans="1:17" ht="20.100000000000001" customHeight="1" thickBot="1" x14ac:dyDescent="0.3">
      <c r="A39" s="8" t="s">
        <v>11</v>
      </c>
      <c r="B39" s="10"/>
      <c r="C39" s="21">
        <v>11709.860000000006</v>
      </c>
      <c r="D39" s="142">
        <v>9505.1600000000053</v>
      </c>
      <c r="E39" s="220">
        <f>C39/$C$40</f>
        <v>8.613454028857789E-3</v>
      </c>
      <c r="F39" s="221">
        <f>D39/$D$40</f>
        <v>7.2278703937587825E-3</v>
      </c>
      <c r="G39" s="55">
        <f t="shared" si="19"/>
        <v>-0.18827722961675028</v>
      </c>
      <c r="I39" s="21">
        <v>2855.7729999999988</v>
      </c>
      <c r="J39" s="142">
        <v>2540.5609999999983</v>
      </c>
      <c r="K39" s="220">
        <f t="shared" si="20"/>
        <v>7.4035998079878271E-3</v>
      </c>
      <c r="L39" s="221">
        <f t="shared" si="21"/>
        <v>6.7495490144917304E-3</v>
      </c>
      <c r="M39" s="55">
        <f t="shared" si="22"/>
        <v>-0.11037712031033299</v>
      </c>
      <c r="O39" s="240">
        <f t="shared" si="17"/>
        <v>2.4387763816134416</v>
      </c>
      <c r="P39" s="241">
        <f t="shared" si="18"/>
        <v>2.6728229719436571</v>
      </c>
      <c r="Q39" s="55">
        <f>(P39-O39)/O39</f>
        <v>9.5968860488707633E-2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1359484.82</v>
      </c>
      <c r="D40" s="226">
        <f>D28+D29+D30+D33+D37+D38+D39</f>
        <v>1315070.6199999999</v>
      </c>
      <c r="E40" s="222">
        <f>C40/$C$40</f>
        <v>1</v>
      </c>
      <c r="F40" s="223">
        <f>D40/$D$40</f>
        <v>1</v>
      </c>
      <c r="G40" s="55">
        <f t="shared" si="19"/>
        <v>-3.2669875637155101E-2</v>
      </c>
      <c r="H40" s="1"/>
      <c r="I40" s="213">
        <f>I28+I29+I30+I33+I37+I38+I39</f>
        <v>385727.62899999984</v>
      </c>
      <c r="J40" s="226">
        <f>J28+J29+J30+J33+J37+J38+J39</f>
        <v>376404.55600000016</v>
      </c>
      <c r="K40" s="222">
        <f>K28+K29+K30+K33+K37+K38+K39</f>
        <v>1</v>
      </c>
      <c r="L40" s="223">
        <f>L28+L29+L30+L33+L37+L38+L39</f>
        <v>0.99999999999999989</v>
      </c>
      <c r="M40" s="55">
        <f t="shared" si="22"/>
        <v>-2.4170093866933466E-2</v>
      </c>
      <c r="N40" s="1"/>
      <c r="O40" s="24">
        <f t="shared" si="17"/>
        <v>2.83730736324073</v>
      </c>
      <c r="P40" s="242">
        <f t="shared" si="18"/>
        <v>2.8622383488424386</v>
      </c>
      <c r="Q40" s="55">
        <f>(P40-O40)/O40</f>
        <v>8.7868469679057929E-3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2" t="s">
        <v>15</v>
      </c>
      <c r="B44" s="325"/>
      <c r="C44" s="347" t="s">
        <v>1</v>
      </c>
      <c r="D44" s="348"/>
      <c r="E44" s="345" t="s">
        <v>105</v>
      </c>
      <c r="F44" s="345"/>
      <c r="G44" s="130" t="s">
        <v>0</v>
      </c>
      <c r="I44" s="349">
        <v>1000</v>
      </c>
      <c r="J44" s="348"/>
      <c r="K44" s="345" t="s">
        <v>105</v>
      </c>
      <c r="L44" s="345"/>
      <c r="M44" s="130" t="s">
        <v>0</v>
      </c>
      <c r="O44" s="355" t="s">
        <v>22</v>
      </c>
      <c r="P44" s="345"/>
      <c r="Q44" s="130" t="s">
        <v>0</v>
      </c>
    </row>
    <row r="45" spans="1:17" ht="15" customHeight="1" x14ac:dyDescent="0.25">
      <c r="A45" s="346"/>
      <c r="B45" s="326"/>
      <c r="C45" s="350" t="str">
        <f>C5</f>
        <v>jan-nov</v>
      </c>
      <c r="D45" s="351"/>
      <c r="E45" s="352" t="str">
        <f>C25</f>
        <v>jan-nov</v>
      </c>
      <c r="F45" s="352"/>
      <c r="G45" s="131" t="str">
        <f>G25</f>
        <v>2023 /2022</v>
      </c>
      <c r="I45" s="353" t="str">
        <f>C5</f>
        <v>jan-nov</v>
      </c>
      <c r="J45" s="351"/>
      <c r="K45" s="341" t="str">
        <f>C25</f>
        <v>jan-nov</v>
      </c>
      <c r="L45" s="342"/>
      <c r="M45" s="131" t="str">
        <f>G45</f>
        <v>2023 /2022</v>
      </c>
      <c r="O45" s="353" t="str">
        <f>C5</f>
        <v>jan-nov</v>
      </c>
      <c r="P45" s="351"/>
      <c r="Q45" s="131" t="str">
        <f>Q25</f>
        <v>2023 /2022</v>
      </c>
    </row>
    <row r="46" spans="1:17" ht="15.75" customHeight="1" x14ac:dyDescent="0.25">
      <c r="A46" s="346"/>
      <c r="B46" s="326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800870.80000000098</v>
      </c>
      <c r="D47" s="210">
        <f>D48+D49</f>
        <v>810634.98</v>
      </c>
      <c r="E47" s="216">
        <f>C47/$C$60</f>
        <v>0.47752014752064748</v>
      </c>
      <c r="F47" s="217">
        <f>D47/$D$60</f>
        <v>0.48656979751736779</v>
      </c>
      <c r="G47" s="53">
        <f>(D47-C47)/C47</f>
        <v>1.2191954058006599E-2</v>
      </c>
      <c r="H47"/>
      <c r="I47" s="78">
        <f>I48+I49</f>
        <v>259397.42999999982</v>
      </c>
      <c r="J47" s="210">
        <f>J48+J49</f>
        <v>265567.34499999974</v>
      </c>
      <c r="K47" s="216">
        <f>I47/$I$60</f>
        <v>0.5318353663898423</v>
      </c>
      <c r="L47" s="217">
        <f>J47/$J$60</f>
        <v>0.54840349261494814</v>
      </c>
      <c r="M47" s="53">
        <f>(J47-I47)/I47</f>
        <v>2.3785567189312264E-2</v>
      </c>
      <c r="N47"/>
      <c r="O47" s="63">
        <f t="shared" ref="O47" si="26">(I47/C47)*10</f>
        <v>3.2389422863213331</v>
      </c>
      <c r="P47" s="237">
        <f t="shared" ref="P47" si="27">(J47/D47)*10</f>
        <v>3.2760410240377209</v>
      </c>
      <c r="Q47" s="53">
        <f>(P47-O47)/O47</f>
        <v>1.1453966893162261E-2</v>
      </c>
    </row>
    <row r="48" spans="1:17" ht="20.100000000000001" customHeight="1" x14ac:dyDescent="0.25">
      <c r="A48" s="8" t="s">
        <v>4</v>
      </c>
      <c r="C48" s="19">
        <v>372123.08000000066</v>
      </c>
      <c r="D48" s="140">
        <v>387728.41</v>
      </c>
      <c r="E48" s="214">
        <f>C48/$C$60</f>
        <v>0.22187881997625308</v>
      </c>
      <c r="F48" s="215">
        <f>D48/$D$60</f>
        <v>0.23272735398789593</v>
      </c>
      <c r="G48" s="52">
        <f>(D48-C48)/C48</f>
        <v>4.1935936894855572E-2</v>
      </c>
      <c r="I48" s="19">
        <v>146114.79499999981</v>
      </c>
      <c r="J48" s="140">
        <v>152341.63499999995</v>
      </c>
      <c r="K48" s="214">
        <f>I48/$I$60</f>
        <v>0.29957511735486991</v>
      </c>
      <c r="L48" s="215">
        <f>J48/$J$60</f>
        <v>0.31458944888224749</v>
      </c>
      <c r="M48" s="52">
        <f>(J48-I48)/I48</f>
        <v>4.2616081417355102E-2</v>
      </c>
      <c r="O48" s="27">
        <f t="shared" ref="O48:O60" si="28">(I48/C48)*10</f>
        <v>3.9265179413219831</v>
      </c>
      <c r="P48" s="143">
        <f t="shared" ref="P48:P60" si="29">(J48/D48)*10</f>
        <v>3.929081054442205</v>
      </c>
      <c r="Q48" s="52">
        <f>(P48-O48)/O48</f>
        <v>6.5277000093344755E-4</v>
      </c>
    </row>
    <row r="49" spans="1:17" ht="20.100000000000001" customHeight="1" x14ac:dyDescent="0.25">
      <c r="A49" s="8" t="s">
        <v>5</v>
      </c>
      <c r="C49" s="19">
        <v>428747.72000000032</v>
      </c>
      <c r="D49" s="140">
        <v>422906.57</v>
      </c>
      <c r="E49" s="214">
        <f>C49/$C$60</f>
        <v>0.25564132754439439</v>
      </c>
      <c r="F49" s="215">
        <f>D49/$D$60</f>
        <v>0.25384244352947183</v>
      </c>
      <c r="G49" s="52">
        <f>(D49-C49)/C49</f>
        <v>-1.3623745917530034E-2</v>
      </c>
      <c r="I49" s="19">
        <v>113282.63500000002</v>
      </c>
      <c r="J49" s="140">
        <v>113225.70999999979</v>
      </c>
      <c r="K49" s="214">
        <f>I49/$I$60</f>
        <v>0.23226024903497244</v>
      </c>
      <c r="L49" s="215">
        <f>J49/$J$60</f>
        <v>0.23381404373270068</v>
      </c>
      <c r="M49" s="52">
        <f>(J49-I49)/I49</f>
        <v>-5.0250420110933803E-4</v>
      </c>
      <c r="O49" s="27">
        <f t="shared" si="28"/>
        <v>2.6421746336050473</v>
      </c>
      <c r="P49" s="143">
        <f t="shared" si="29"/>
        <v>2.677322085584998</v>
      </c>
      <c r="Q49" s="52">
        <f>(P49-O49)/O49</f>
        <v>1.3302471204181753E-2</v>
      </c>
    </row>
    <row r="50" spans="1:17" ht="20.100000000000001" customHeight="1" x14ac:dyDescent="0.25">
      <c r="A50" s="23" t="s">
        <v>38</v>
      </c>
      <c r="B50" s="15"/>
      <c r="C50" s="78">
        <f>C51+C52</f>
        <v>696903.93</v>
      </c>
      <c r="D50" s="210">
        <f>D51+D52</f>
        <v>682255.82000000181</v>
      </c>
      <c r="E50" s="216">
        <f>C50/$C$60</f>
        <v>0.41552978016094305</v>
      </c>
      <c r="F50" s="217">
        <f>D50/$D$60</f>
        <v>0.40951240001072564</v>
      </c>
      <c r="G50" s="53">
        <f>(D50-C50)/C50</f>
        <v>-2.1018836843118734E-2</v>
      </c>
      <c r="I50" s="78">
        <f>I51+I52</f>
        <v>91871.065999999802</v>
      </c>
      <c r="J50" s="210">
        <f>J51+J52</f>
        <v>88067.639000000068</v>
      </c>
      <c r="K50" s="216">
        <f>I50/$I$60</f>
        <v>0.18836070213469469</v>
      </c>
      <c r="L50" s="217">
        <f>J50/$J$60</f>
        <v>0.18186197107160335</v>
      </c>
      <c r="M50" s="53">
        <f>(J50-I50)/I50</f>
        <v>-4.1399617590153384E-2</v>
      </c>
      <c r="O50" s="63">
        <f t="shared" si="28"/>
        <v>1.3182744714899197</v>
      </c>
      <c r="P50" s="237">
        <f t="shared" si="29"/>
        <v>1.2908301610384187</v>
      </c>
      <c r="Q50" s="53">
        <f>(P50-O50)/O50</f>
        <v>-2.0818358426135108E-2</v>
      </c>
    </row>
    <row r="51" spans="1:17" ht="20.100000000000001" customHeight="1" x14ac:dyDescent="0.25">
      <c r="A51" s="8"/>
      <c r="B51" t="s">
        <v>6</v>
      </c>
      <c r="C51" s="31">
        <v>674117.35000000009</v>
      </c>
      <c r="D51" s="141">
        <v>665071.52000000176</v>
      </c>
      <c r="E51" s="214">
        <f t="shared" ref="E51:E57" si="30">C51/$C$60</f>
        <v>0.401943255289402</v>
      </c>
      <c r="F51" s="215">
        <f t="shared" ref="F51:F57" si="31">D51/$D$60</f>
        <v>0.39919781751950661</v>
      </c>
      <c r="G51" s="52">
        <f t="shared" ref="G51:G59" si="32">(D51-C51)/C51</f>
        <v>-1.341877641926636E-2</v>
      </c>
      <c r="I51" s="31">
        <v>86907.929999999804</v>
      </c>
      <c r="J51" s="141">
        <v>84240.183000000063</v>
      </c>
      <c r="K51" s="214">
        <f t="shared" ref="K51:K58" si="33">I51/$I$60</f>
        <v>0.17818492185420917</v>
      </c>
      <c r="L51" s="215">
        <f t="shared" ref="L51:L58" si="34">J51/$J$60</f>
        <v>0.17395817462317312</v>
      </c>
      <c r="M51" s="52">
        <f t="shared" ref="M51:M58" si="35">(J51-I51)/I51</f>
        <v>-3.0696243714465953E-2</v>
      </c>
      <c r="O51" s="27">
        <f t="shared" si="28"/>
        <v>1.289210698997731</v>
      </c>
      <c r="P51" s="143">
        <f t="shared" si="29"/>
        <v>1.2666334441745428</v>
      </c>
      <c r="Q51" s="52">
        <f t="shared" ref="Q51:Q58" si="36">(P51-O51)/O51</f>
        <v>-1.7512463122389826E-2</v>
      </c>
    </row>
    <row r="52" spans="1:17" ht="20.100000000000001" customHeight="1" x14ac:dyDescent="0.25">
      <c r="A52" s="8"/>
      <c r="B52" t="s">
        <v>39</v>
      </c>
      <c r="C52" s="31">
        <v>22786.58</v>
      </c>
      <c r="D52" s="141">
        <v>17184.300000000007</v>
      </c>
      <c r="E52" s="218">
        <f t="shared" si="30"/>
        <v>1.3586524871541106E-2</v>
      </c>
      <c r="F52" s="219">
        <f t="shared" si="31"/>
        <v>1.0314582491219053E-2</v>
      </c>
      <c r="G52" s="52">
        <f t="shared" si="32"/>
        <v>-0.24585874668335461</v>
      </c>
      <c r="I52" s="31">
        <v>4963.1360000000032</v>
      </c>
      <c r="J52" s="141">
        <v>3827.4559999999992</v>
      </c>
      <c r="K52" s="218">
        <f t="shared" si="33"/>
        <v>1.0175780280485509E-2</v>
      </c>
      <c r="L52" s="219">
        <f t="shared" si="34"/>
        <v>7.9037964484302108E-3</v>
      </c>
      <c r="M52" s="52">
        <f t="shared" si="35"/>
        <v>-0.22882306670621219</v>
      </c>
      <c r="O52" s="27">
        <f t="shared" si="28"/>
        <v>2.1780960547831234</v>
      </c>
      <c r="P52" s="143">
        <f t="shared" si="29"/>
        <v>2.2272981733326338</v>
      </c>
      <c r="Q52" s="52">
        <f t="shared" si="36"/>
        <v>2.2589508135539751E-2</v>
      </c>
    </row>
    <row r="53" spans="1:17" ht="20.100000000000001" customHeight="1" x14ac:dyDescent="0.25">
      <c r="A53" s="23" t="s">
        <v>130</v>
      </c>
      <c r="B53" s="15"/>
      <c r="C53" s="78">
        <f>SUM(C54:C56)</f>
        <v>151410.29999999999</v>
      </c>
      <c r="D53" s="210">
        <f>SUM(D54:D56)</f>
        <v>149219.18999999997</v>
      </c>
      <c r="E53" s="216">
        <f>C53/$C$60</f>
        <v>9.0278567769165013E-2</v>
      </c>
      <c r="F53" s="217">
        <f>D53/$D$60</f>
        <v>8.9566269474339266E-2</v>
      </c>
      <c r="G53" s="53">
        <f>(D53-C53)/C53</f>
        <v>-1.447134045702317E-2</v>
      </c>
      <c r="I53" s="78">
        <f>SUM(I54:I56)</f>
        <v>124251.64999999994</v>
      </c>
      <c r="J53" s="210">
        <f>SUM(J54:J56)</f>
        <v>119735.61199999998</v>
      </c>
      <c r="K53" s="216">
        <f t="shared" si="33"/>
        <v>0.25474971668876001</v>
      </c>
      <c r="L53" s="217">
        <f t="shared" si="34"/>
        <v>0.24725716112117757</v>
      </c>
      <c r="M53" s="53">
        <f t="shared" si="35"/>
        <v>-3.6345899631916027E-2</v>
      </c>
      <c r="O53" s="63">
        <f t="shared" si="28"/>
        <v>8.2062878152939351</v>
      </c>
      <c r="P53" s="237">
        <f t="shared" si="29"/>
        <v>8.0241430073437598</v>
      </c>
      <c r="Q53" s="53">
        <f t="shared" si="36"/>
        <v>-2.2195761597675719E-2</v>
      </c>
    </row>
    <row r="54" spans="1:17" ht="20.100000000000001" customHeight="1" x14ac:dyDescent="0.25">
      <c r="A54" s="8"/>
      <c r="B54" s="3" t="s">
        <v>7</v>
      </c>
      <c r="C54" s="31">
        <v>140903.03999999998</v>
      </c>
      <c r="D54" s="141">
        <v>138632.14999999997</v>
      </c>
      <c r="E54" s="214">
        <f>C54/$C$60</f>
        <v>8.4013601753126221E-2</v>
      </c>
      <c r="F54" s="215">
        <f>D54/$D$60</f>
        <v>8.3211579587766302E-2</v>
      </c>
      <c r="G54" s="52">
        <f>(D54-C54)/C54</f>
        <v>-1.6116685630061738E-2</v>
      </c>
      <c r="I54" s="31">
        <v>114300.12599999993</v>
      </c>
      <c r="J54" s="141">
        <v>109469.78699999997</v>
      </c>
      <c r="K54" s="214">
        <f t="shared" si="33"/>
        <v>0.23434638265157504</v>
      </c>
      <c r="L54" s="215">
        <f t="shared" si="34"/>
        <v>0.22605796479463425</v>
      </c>
      <c r="M54" s="52">
        <f t="shared" si="35"/>
        <v>-4.2260137141055878E-2</v>
      </c>
      <c r="O54" s="27">
        <f t="shared" si="28"/>
        <v>8.1119701888617826</v>
      </c>
      <c r="P54" s="143">
        <f t="shared" si="29"/>
        <v>7.8964213568064832</v>
      </c>
      <c r="Q54" s="52">
        <f t="shared" si="36"/>
        <v>-2.6571699234208327E-2</v>
      </c>
    </row>
    <row r="55" spans="1:17" ht="20.100000000000001" customHeight="1" x14ac:dyDescent="0.25">
      <c r="A55" s="8"/>
      <c r="B55" s="3" t="s">
        <v>8</v>
      </c>
      <c r="C55" s="31">
        <v>8953.7899999999972</v>
      </c>
      <c r="D55" s="141">
        <v>8795.2500000000018</v>
      </c>
      <c r="E55" s="214">
        <f t="shared" si="30"/>
        <v>5.3387077187342724E-3</v>
      </c>
      <c r="F55" s="215">
        <f t="shared" si="31"/>
        <v>5.2791985507640313E-3</v>
      </c>
      <c r="G55" s="52">
        <f t="shared" si="32"/>
        <v>-1.7706468434036924E-2</v>
      </c>
      <c r="I55" s="31">
        <v>9036.8309999999983</v>
      </c>
      <c r="J55" s="141">
        <v>8982.109000000004</v>
      </c>
      <c r="K55" s="214">
        <f t="shared" si="33"/>
        <v>1.852796431286188E-2</v>
      </c>
      <c r="L55" s="215">
        <f t="shared" si="34"/>
        <v>1.8548289311128091E-2</v>
      </c>
      <c r="M55" s="52">
        <f t="shared" si="35"/>
        <v>-6.0554413377869199E-3</v>
      </c>
      <c r="O55" s="27">
        <f t="shared" si="28"/>
        <v>10.092743966521439</v>
      </c>
      <c r="P55" s="143">
        <f t="shared" si="29"/>
        <v>10.21245444984509</v>
      </c>
      <c r="Q55" s="52">
        <f t="shared" si="36"/>
        <v>1.1861044302792337E-2</v>
      </c>
    </row>
    <row r="56" spans="1:17" ht="20.100000000000001" customHeight="1" x14ac:dyDescent="0.25">
      <c r="A56" s="32"/>
      <c r="B56" s="33" t="s">
        <v>9</v>
      </c>
      <c r="C56" s="211">
        <v>1553.4699999999993</v>
      </c>
      <c r="D56" s="212">
        <v>1791.79</v>
      </c>
      <c r="E56" s="218">
        <f t="shared" si="30"/>
        <v>9.2625829730450784E-4</v>
      </c>
      <c r="F56" s="219">
        <f t="shared" si="31"/>
        <v>1.0754913358089289E-3</v>
      </c>
      <c r="G56" s="52">
        <f t="shared" si="32"/>
        <v>0.15341139513476329</v>
      </c>
      <c r="I56" s="211">
        <v>914.69300000000032</v>
      </c>
      <c r="J56" s="212">
        <v>1283.7160000000006</v>
      </c>
      <c r="K56" s="218">
        <f t="shared" si="33"/>
        <v>1.8753697243231152E-3</v>
      </c>
      <c r="L56" s="219">
        <f t="shared" si="34"/>
        <v>2.6509070154152113E-3</v>
      </c>
      <c r="M56" s="52">
        <f t="shared" si="35"/>
        <v>0.40343918669979995</v>
      </c>
      <c r="O56" s="27">
        <f t="shared" si="28"/>
        <v>5.8880634965593206</v>
      </c>
      <c r="P56" s="143">
        <f t="shared" si="29"/>
        <v>7.1644333320311002</v>
      </c>
      <c r="Q56" s="52">
        <f t="shared" si="36"/>
        <v>0.21677243056526549</v>
      </c>
    </row>
    <row r="57" spans="1:17" ht="20.100000000000001" customHeight="1" x14ac:dyDescent="0.25">
      <c r="A57" s="8" t="s">
        <v>131</v>
      </c>
      <c r="B57" s="3"/>
      <c r="C57" s="19">
        <v>1959.8499999999997</v>
      </c>
      <c r="D57" s="140">
        <v>1133.3999999999996</v>
      </c>
      <c r="E57" s="214">
        <f t="shared" si="30"/>
        <v>1.1685628457403362E-3</v>
      </c>
      <c r="F57" s="215">
        <f t="shared" si="31"/>
        <v>6.8030398651953614E-4</v>
      </c>
      <c r="G57" s="54">
        <f t="shared" si="32"/>
        <v>-0.42169043549251228</v>
      </c>
      <c r="I57" s="19">
        <v>1764.0750000000003</v>
      </c>
      <c r="J57" s="140">
        <v>1497.7950000000001</v>
      </c>
      <c r="K57" s="214">
        <f t="shared" si="33"/>
        <v>3.6168341142167903E-3</v>
      </c>
      <c r="L57" s="215">
        <f t="shared" si="34"/>
        <v>3.0929857329454686E-3</v>
      </c>
      <c r="M57" s="54">
        <f t="shared" si="35"/>
        <v>-0.15094596318183759</v>
      </c>
      <c r="O57" s="238">
        <f t="shared" si="28"/>
        <v>9.0010715105747927</v>
      </c>
      <c r="P57" s="239">
        <f t="shared" si="29"/>
        <v>13.215060878771842</v>
      </c>
      <c r="Q57" s="54">
        <f t="shared" si="36"/>
        <v>0.46816530268049739</v>
      </c>
    </row>
    <row r="58" spans="1:17" ht="20.100000000000001" customHeight="1" x14ac:dyDescent="0.25">
      <c r="A58" s="8" t="s">
        <v>10</v>
      </c>
      <c r="C58" s="19">
        <v>13154.860000000033</v>
      </c>
      <c r="D58" s="140">
        <v>10565.070000000016</v>
      </c>
      <c r="E58" s="214">
        <f>C58/$C$60</f>
        <v>7.8436006005131818E-3</v>
      </c>
      <c r="F58" s="215">
        <f>D58/$D$60</f>
        <v>6.3415027694176543E-3</v>
      </c>
      <c r="G58" s="52">
        <f t="shared" si="32"/>
        <v>-0.19686944596901912</v>
      </c>
      <c r="I58" s="19">
        <v>7769.2739999999931</v>
      </c>
      <c r="J58" s="140">
        <v>6676.2589999999964</v>
      </c>
      <c r="K58" s="214">
        <f t="shared" si="33"/>
        <v>1.5929127302352512E-2</v>
      </c>
      <c r="L58" s="215">
        <f t="shared" si="34"/>
        <v>1.3786648931561908E-2</v>
      </c>
      <c r="M58" s="52">
        <f t="shared" si="35"/>
        <v>-0.14068431619222049</v>
      </c>
      <c r="O58" s="27">
        <f t="shared" si="28"/>
        <v>5.9060104022391524</v>
      </c>
      <c r="P58" s="143">
        <f t="shared" si="29"/>
        <v>6.3191810371346202</v>
      </c>
      <c r="Q58" s="52">
        <f t="shared" si="36"/>
        <v>6.9957654449579354E-2</v>
      </c>
    </row>
    <row r="59" spans="1:17" ht="20.100000000000001" customHeight="1" thickBot="1" x14ac:dyDescent="0.3">
      <c r="A59" s="8" t="s">
        <v>11</v>
      </c>
      <c r="B59" s="10"/>
      <c r="C59" s="21">
        <v>12845.830000000004</v>
      </c>
      <c r="D59" s="142">
        <v>12211.470000000005</v>
      </c>
      <c r="E59" s="220">
        <f>C59/$C$60</f>
        <v>7.6593411029908355E-3</v>
      </c>
      <c r="F59" s="221">
        <f>D59/$D$60</f>
        <v>7.3297262416302505E-3</v>
      </c>
      <c r="G59" s="55">
        <f t="shared" si="32"/>
        <v>-4.9382562278965127E-2</v>
      </c>
      <c r="I59" s="21">
        <v>2686.5959999999991</v>
      </c>
      <c r="J59" s="142">
        <v>2710.735999999999</v>
      </c>
      <c r="K59" s="220">
        <f>I59/$I$60</f>
        <v>5.5082533701335638E-3</v>
      </c>
      <c r="L59" s="221">
        <f>J59/$J$60</f>
        <v>5.5977405277635884E-3</v>
      </c>
      <c r="M59" s="55">
        <f>(J59-I59)/I59</f>
        <v>8.985348001709182E-3</v>
      </c>
      <c r="O59" s="240">
        <f t="shared" si="28"/>
        <v>2.0914148793810896</v>
      </c>
      <c r="P59" s="241">
        <f t="shared" si="29"/>
        <v>2.219827752105191</v>
      </c>
      <c r="Q59" s="55">
        <f>(P59-O59)/O59</f>
        <v>6.1399999584062677E-2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1677145.5700000012</v>
      </c>
      <c r="D60" s="226">
        <f>D48+D49+D50+D53+D57+D58+D59</f>
        <v>1666019.9300000016</v>
      </c>
      <c r="E60" s="222">
        <f>E48+E49+E50+E53+E57+E58+E59</f>
        <v>0.99999999999999978</v>
      </c>
      <c r="F60" s="223">
        <f>F48+F49+F50+F53+F57+F58+F59</f>
        <v>1</v>
      </c>
      <c r="G60" s="55">
        <f>(D60-C60)/C60</f>
        <v>-6.6336758114560425E-3</v>
      </c>
      <c r="H60" s="1"/>
      <c r="I60" s="213">
        <f>I48+I49+I50+I53+I57+I58+I59</f>
        <v>487740.09099999961</v>
      </c>
      <c r="J60" s="226">
        <f>J48+J49+J50+J53+J57+J58+J59</f>
        <v>484255.38599999977</v>
      </c>
      <c r="K60" s="222">
        <f>K48+K49+K50+K53+K57+K58+K59</f>
        <v>0.99999999999999989</v>
      </c>
      <c r="L60" s="223">
        <f>L48+L49+L50+L53+L57+L58+L59</f>
        <v>1</v>
      </c>
      <c r="M60" s="55">
        <f>(J60-I60)/I60</f>
        <v>-7.1445941481973535E-3</v>
      </c>
      <c r="N60" s="1"/>
      <c r="O60" s="24">
        <f t="shared" si="28"/>
        <v>2.9081559747971024</v>
      </c>
      <c r="P60" s="242">
        <f t="shared" si="29"/>
        <v>2.9066602222459563</v>
      </c>
      <c r="Q60" s="55">
        <f>(P60-O60)/O60</f>
        <v>-5.1433023679221552E-4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topLeftCell="A48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154</v>
      </c>
    </row>
    <row r="3" spans="1:20" ht="8.25" customHeight="1" thickBot="1" x14ac:dyDescent="0.3">
      <c r="Q3" s="10"/>
    </row>
    <row r="4" spans="1:20" x14ac:dyDescent="0.25">
      <c r="A4" s="332" t="s">
        <v>3</v>
      </c>
      <c r="B4" s="325"/>
      <c r="C4" s="347" t="s">
        <v>1</v>
      </c>
      <c r="D4" s="348"/>
      <c r="E4" s="345" t="s">
        <v>104</v>
      </c>
      <c r="F4" s="345"/>
      <c r="G4" s="130" t="s">
        <v>0</v>
      </c>
      <c r="I4" s="349">
        <v>1000</v>
      </c>
      <c r="J4" s="345"/>
      <c r="K4" s="343" t="s">
        <v>104</v>
      </c>
      <c r="L4" s="344"/>
      <c r="M4" s="130" t="s">
        <v>0</v>
      </c>
      <c r="O4" s="355" t="s">
        <v>22</v>
      </c>
      <c r="P4" s="345"/>
      <c r="Q4" s="130" t="s">
        <v>0</v>
      </c>
    </row>
    <row r="5" spans="1:20" x14ac:dyDescent="0.25">
      <c r="A5" s="346"/>
      <c r="B5" s="326"/>
      <c r="C5" s="350" t="s">
        <v>68</v>
      </c>
      <c r="D5" s="351"/>
      <c r="E5" s="352" t="str">
        <f>C5</f>
        <v>nov</v>
      </c>
      <c r="F5" s="352"/>
      <c r="G5" s="131" t="s">
        <v>149</v>
      </c>
      <c r="I5" s="353" t="str">
        <f>C5</f>
        <v>nov</v>
      </c>
      <c r="J5" s="352"/>
      <c r="K5" s="354" t="str">
        <f>C5</f>
        <v>nov</v>
      </c>
      <c r="L5" s="342"/>
      <c r="M5" s="131" t="str">
        <f>G5</f>
        <v>2023 /2022</v>
      </c>
      <c r="O5" s="353" t="str">
        <f>C5</f>
        <v>nov</v>
      </c>
      <c r="P5" s="351"/>
      <c r="Q5" s="131" t="str">
        <f>G5</f>
        <v>2023 /2022</v>
      </c>
    </row>
    <row r="6" spans="1:20" ht="19.5" customHeight="1" x14ac:dyDescent="0.25">
      <c r="A6" s="346"/>
      <c r="B6" s="326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136672.2999999999</v>
      </c>
      <c r="D7" s="210">
        <f>D8+D9</f>
        <v>128994.32999999999</v>
      </c>
      <c r="E7" s="216">
        <f t="shared" ref="E7:E19" si="0">C7/$C$20</f>
        <v>0.40253408125402612</v>
      </c>
      <c r="F7" s="217">
        <f t="shared" ref="F7:F19" si="1">D7/$D$20</f>
        <v>0.44248403205604986</v>
      </c>
      <c r="G7" s="53">
        <f>(D7-C7)/C7</f>
        <v>-5.6177952664877372E-2</v>
      </c>
      <c r="I7" s="224">
        <f>I8+I9</f>
        <v>43120.35100000001</v>
      </c>
      <c r="J7" s="225">
        <f>J8+J9</f>
        <v>40355.849000000002</v>
      </c>
      <c r="K7" s="229">
        <f t="shared" ref="K7:K19" si="2">I7/$I$20</f>
        <v>0.41466442453513658</v>
      </c>
      <c r="L7" s="230">
        <f t="shared" ref="L7:L19" si="3">J7/$J$20</f>
        <v>0.44321696325811433</v>
      </c>
      <c r="M7" s="53">
        <f>(J7-I7)/I7</f>
        <v>-6.4111305587470913E-2</v>
      </c>
      <c r="O7" s="63">
        <f t="shared" ref="O7:P20" si="4">(I7/C7)*10</f>
        <v>3.1550175858604885</v>
      </c>
      <c r="P7" s="237">
        <f t="shared" si="4"/>
        <v>3.1284978959927932</v>
      </c>
      <c r="Q7" s="53">
        <f>(P7-O7)/O7</f>
        <v>-8.4055600788236137E-3</v>
      </c>
    </row>
    <row r="8" spans="1:20" ht="20.100000000000001" customHeight="1" x14ac:dyDescent="0.25">
      <c r="A8" s="8" t="s">
        <v>4</v>
      </c>
      <c r="C8" s="19">
        <v>62285.859999999971</v>
      </c>
      <c r="D8" s="140">
        <v>57480.829999999965</v>
      </c>
      <c r="E8" s="214">
        <f t="shared" si="0"/>
        <v>0.18344742446140808</v>
      </c>
      <c r="F8" s="215">
        <f t="shared" si="1"/>
        <v>0.19717416590580639</v>
      </c>
      <c r="G8" s="52">
        <f>(D8-C8)/C8</f>
        <v>-7.7144796587861331E-2</v>
      </c>
      <c r="I8" s="19">
        <v>23730.446000000007</v>
      </c>
      <c r="J8" s="140">
        <v>21854.629000000004</v>
      </c>
      <c r="K8" s="227">
        <f t="shared" si="2"/>
        <v>0.22820249618450772</v>
      </c>
      <c r="L8" s="228">
        <f t="shared" si="3"/>
        <v>0.24002325656716381</v>
      </c>
      <c r="M8" s="52">
        <f>(J8-I8)/I8</f>
        <v>-7.9046849772650807E-2</v>
      </c>
      <c r="O8" s="27">
        <f t="shared" si="4"/>
        <v>3.8099250776982156</v>
      </c>
      <c r="P8" s="143">
        <f t="shared" si="4"/>
        <v>3.802072621428747</v>
      </c>
      <c r="Q8" s="52">
        <f>(P8-O8)/O8</f>
        <v>-2.0610526740889928E-3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74386.43999999993</v>
      </c>
      <c r="D9" s="140">
        <v>71513.500000000029</v>
      </c>
      <c r="E9" s="214">
        <f t="shared" si="0"/>
        <v>0.21908665679261805</v>
      </c>
      <c r="F9" s="215">
        <f t="shared" si="1"/>
        <v>0.24530986615024347</v>
      </c>
      <c r="G9" s="52">
        <f>(D9-C9)/C9</f>
        <v>-3.8621824085141102E-2</v>
      </c>
      <c r="I9" s="19">
        <v>19389.905000000002</v>
      </c>
      <c r="J9" s="140">
        <v>18501.219999999994</v>
      </c>
      <c r="K9" s="227">
        <f t="shared" si="2"/>
        <v>0.18646192835062883</v>
      </c>
      <c r="L9" s="228">
        <f t="shared" si="3"/>
        <v>0.20319370669095047</v>
      </c>
      <c r="M9" s="52">
        <f>(J9-I9)/I9</f>
        <v>-4.5832354516435664E-2</v>
      </c>
      <c r="O9" s="27">
        <f t="shared" si="4"/>
        <v>2.6066451089741656</v>
      </c>
      <c r="P9" s="143">
        <f t="shared" si="4"/>
        <v>2.5870947443489674</v>
      </c>
      <c r="Q9" s="52">
        <f t="shared" ref="Q9:Q20" si="5">(P9-O9)/O9</f>
        <v>-7.5002019100682939E-3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117675.98999999989</v>
      </c>
      <c r="D10" s="210">
        <f>D11+D12</f>
        <v>92196.27</v>
      </c>
      <c r="E10" s="216">
        <f t="shared" si="0"/>
        <v>0.34658520066105536</v>
      </c>
      <c r="F10" s="217">
        <f t="shared" si="1"/>
        <v>0.31625713541151951</v>
      </c>
      <c r="G10" s="53">
        <f>(D10-C10)/C10</f>
        <v>-0.21652437340871242</v>
      </c>
      <c r="I10" s="224">
        <f>I11+I12</f>
        <v>15677.546</v>
      </c>
      <c r="J10" s="225">
        <f>J11+J12</f>
        <v>12028.389000000003</v>
      </c>
      <c r="K10" s="229">
        <f t="shared" si="2"/>
        <v>0.15076223730676799</v>
      </c>
      <c r="L10" s="230">
        <f t="shared" si="3"/>
        <v>0.13210442048852217</v>
      </c>
      <c r="M10" s="53">
        <f>(J10-I10)/I10</f>
        <v>-0.23276327813039091</v>
      </c>
      <c r="O10" s="63">
        <f t="shared" si="4"/>
        <v>1.332263786350981</v>
      </c>
      <c r="P10" s="237">
        <f t="shared" si="4"/>
        <v>1.3046502857436644</v>
      </c>
      <c r="Q10" s="53">
        <f t="shared" si="5"/>
        <v>-2.0726751631483513E-2</v>
      </c>
      <c r="T10" s="2"/>
    </row>
    <row r="11" spans="1:20" ht="20.100000000000001" customHeight="1" x14ac:dyDescent="0.25">
      <c r="A11" s="8"/>
      <c r="B11" t="s">
        <v>6</v>
      </c>
      <c r="C11" s="19">
        <v>113160.60999999988</v>
      </c>
      <c r="D11" s="140">
        <v>90057.35</v>
      </c>
      <c r="E11" s="214">
        <f t="shared" si="0"/>
        <v>0.3332862780570397</v>
      </c>
      <c r="F11" s="215">
        <f t="shared" si="1"/>
        <v>0.30892008466017773</v>
      </c>
      <c r="G11" s="52">
        <f t="shared" ref="G11:G19" si="6">(D11-C11)/C11</f>
        <v>-0.20416344521295796</v>
      </c>
      <c r="I11" s="19">
        <v>14741.937</v>
      </c>
      <c r="J11" s="140">
        <v>11511.964000000004</v>
      </c>
      <c r="K11" s="227">
        <f t="shared" si="2"/>
        <v>0.14176500610206619</v>
      </c>
      <c r="L11" s="228">
        <f t="shared" si="3"/>
        <v>0.12643266965382727</v>
      </c>
      <c r="M11" s="52">
        <f t="shared" ref="M11:M19" si="7">(J11-I11)/I11</f>
        <v>-0.21910099059574031</v>
      </c>
      <c r="O11" s="27">
        <f t="shared" si="4"/>
        <v>1.3027445680966208</v>
      </c>
      <c r="P11" s="143">
        <f t="shared" si="4"/>
        <v>1.2782925546887625</v>
      </c>
      <c r="Q11" s="52">
        <f t="shared" si="5"/>
        <v>-1.8769614555817334E-2</v>
      </c>
    </row>
    <row r="12" spans="1:20" ht="20.100000000000001" customHeight="1" x14ac:dyDescent="0.25">
      <c r="A12" s="8"/>
      <c r="B12" t="s">
        <v>39</v>
      </c>
      <c r="C12" s="19">
        <v>4515.3800000000019</v>
      </c>
      <c r="D12" s="140">
        <v>2138.92</v>
      </c>
      <c r="E12" s="218">
        <f t="shared" si="0"/>
        <v>1.3298922604015639E-2</v>
      </c>
      <c r="F12" s="219">
        <f t="shared" si="1"/>
        <v>7.3370507513417548E-3</v>
      </c>
      <c r="G12" s="52">
        <f t="shared" si="6"/>
        <v>-0.526303434040989</v>
      </c>
      <c r="I12" s="19">
        <v>935.60899999999992</v>
      </c>
      <c r="J12" s="140">
        <v>516.42499999999995</v>
      </c>
      <c r="K12" s="231">
        <f t="shared" si="2"/>
        <v>8.9972312047018003E-3</v>
      </c>
      <c r="L12" s="232">
        <f t="shared" si="3"/>
        <v>5.6717508346949075E-3</v>
      </c>
      <c r="M12" s="52">
        <f t="shared" si="7"/>
        <v>-0.44803331306133226</v>
      </c>
      <c r="O12" s="27">
        <f t="shared" si="4"/>
        <v>2.0720493070350656</v>
      </c>
      <c r="P12" s="143">
        <f t="shared" si="4"/>
        <v>2.4144194266265213</v>
      </c>
      <c r="Q12" s="52">
        <f t="shared" si="5"/>
        <v>0.16523261219172411</v>
      </c>
    </row>
    <row r="13" spans="1:20" ht="20.100000000000001" customHeight="1" x14ac:dyDescent="0.25">
      <c r="A13" s="23" t="s">
        <v>130</v>
      </c>
      <c r="B13" s="15"/>
      <c r="C13" s="78">
        <f>SUM(C14:C16)</f>
        <v>80804.499999999971</v>
      </c>
      <c r="D13" s="210">
        <f>SUM(D14:D16)</f>
        <v>65590.680000000008</v>
      </c>
      <c r="E13" s="216">
        <f t="shared" si="0"/>
        <v>0.23798944752295065</v>
      </c>
      <c r="F13" s="217">
        <f t="shared" si="1"/>
        <v>0.224993056297111</v>
      </c>
      <c r="G13" s="53">
        <f t="shared" si="6"/>
        <v>-0.18827936562938907</v>
      </c>
      <c r="I13" s="224">
        <f>SUM(I14:I16)</f>
        <v>42841.479999999989</v>
      </c>
      <c r="J13" s="225">
        <f>SUM(J14:J16)</f>
        <v>36652.107999999993</v>
      </c>
      <c r="K13" s="229">
        <f t="shared" si="2"/>
        <v>0.41198267728464349</v>
      </c>
      <c r="L13" s="230">
        <f t="shared" si="3"/>
        <v>0.40253981535039529</v>
      </c>
      <c r="M13" s="53">
        <f t="shared" si="7"/>
        <v>-0.14447147951004488</v>
      </c>
      <c r="O13" s="63">
        <f t="shared" si="4"/>
        <v>5.3018680890296954</v>
      </c>
      <c r="P13" s="237">
        <f t="shared" si="4"/>
        <v>5.5880054910240284</v>
      </c>
      <c r="Q13" s="53">
        <f t="shared" si="5"/>
        <v>5.396916656345925E-2</v>
      </c>
    </row>
    <row r="14" spans="1:20" ht="20.100000000000001" customHeight="1" x14ac:dyDescent="0.25">
      <c r="A14" s="8"/>
      <c r="B14" s="3" t="s">
        <v>7</v>
      </c>
      <c r="C14" s="31">
        <v>76162.14999999998</v>
      </c>
      <c r="D14" s="141">
        <v>62180.639999999999</v>
      </c>
      <c r="E14" s="214">
        <f t="shared" si="0"/>
        <v>0.22431656653602333</v>
      </c>
      <c r="F14" s="215">
        <f t="shared" si="1"/>
        <v>0.21329573402974919</v>
      </c>
      <c r="G14" s="52">
        <f t="shared" si="6"/>
        <v>-0.18357556870440217</v>
      </c>
      <c r="I14" s="31">
        <v>40233.250999999989</v>
      </c>
      <c r="J14" s="141">
        <v>34992.844999999994</v>
      </c>
      <c r="K14" s="227">
        <f t="shared" si="2"/>
        <v>0.38690079014182188</v>
      </c>
      <c r="L14" s="228">
        <f t="shared" si="3"/>
        <v>0.3843165955116416</v>
      </c>
      <c r="M14" s="52">
        <f t="shared" si="7"/>
        <v>-0.13025062279953456</v>
      </c>
      <c r="O14" s="27">
        <f t="shared" si="4"/>
        <v>5.282578157260529</v>
      </c>
      <c r="P14" s="143">
        <f t="shared" si="4"/>
        <v>5.6276109412833311</v>
      </c>
      <c r="Q14" s="52">
        <f t="shared" si="5"/>
        <v>6.5315225587070383E-2</v>
      </c>
      <c r="S14" s="119"/>
    </row>
    <row r="15" spans="1:20" ht="20.100000000000001" customHeight="1" x14ac:dyDescent="0.25">
      <c r="A15" s="8"/>
      <c r="B15" s="3" t="s">
        <v>8</v>
      </c>
      <c r="C15" s="31">
        <v>3260.87</v>
      </c>
      <c r="D15" s="141">
        <v>2074.1499999999996</v>
      </c>
      <c r="E15" s="214">
        <f t="shared" si="0"/>
        <v>9.604077121251468E-3</v>
      </c>
      <c r="F15" s="215">
        <f t="shared" si="1"/>
        <v>7.1148728404500858E-3</v>
      </c>
      <c r="G15" s="52">
        <f t="shared" si="6"/>
        <v>-0.36392741814301099</v>
      </c>
      <c r="I15" s="31">
        <v>2184.5120000000002</v>
      </c>
      <c r="J15" s="141">
        <v>1287.5369999999998</v>
      </c>
      <c r="K15" s="227">
        <f t="shared" si="2"/>
        <v>2.1007236498842511E-2</v>
      </c>
      <c r="L15" s="228">
        <f t="shared" si="3"/>
        <v>1.414065750970727E-2</v>
      </c>
      <c r="M15" s="52">
        <f t="shared" si="7"/>
        <v>-0.41060657940995532</v>
      </c>
      <c r="O15" s="27">
        <f t="shared" si="4"/>
        <v>6.6991692401107681</v>
      </c>
      <c r="P15" s="143">
        <f t="shared" si="4"/>
        <v>6.2075404382518142</v>
      </c>
      <c r="Q15" s="52">
        <f t="shared" si="5"/>
        <v>-7.3386532603977775E-2</v>
      </c>
    </row>
    <row r="16" spans="1:20" ht="20.100000000000001" customHeight="1" x14ac:dyDescent="0.25">
      <c r="A16" s="32"/>
      <c r="B16" s="33" t="s">
        <v>9</v>
      </c>
      <c r="C16" s="211">
        <v>1381.4799999999998</v>
      </c>
      <c r="D16" s="212">
        <v>1335.8899999999996</v>
      </c>
      <c r="E16" s="218">
        <f t="shared" si="0"/>
        <v>4.0688038656758706E-3</v>
      </c>
      <c r="F16" s="219">
        <f t="shared" si="1"/>
        <v>4.5824494269116811E-3</v>
      </c>
      <c r="G16" s="52">
        <f t="shared" si="6"/>
        <v>-3.3000839679184754E-2</v>
      </c>
      <c r="I16" s="211">
        <v>423.71699999999981</v>
      </c>
      <c r="J16" s="212">
        <v>371.72599999999994</v>
      </c>
      <c r="K16" s="231">
        <f t="shared" si="2"/>
        <v>4.0746506439790888E-3</v>
      </c>
      <c r="L16" s="232">
        <f t="shared" si="3"/>
        <v>4.0825623290464234E-3</v>
      </c>
      <c r="M16" s="52">
        <f t="shared" si="7"/>
        <v>-0.12270218093680427</v>
      </c>
      <c r="O16" s="27">
        <f t="shared" si="4"/>
        <v>3.0671236644757789</v>
      </c>
      <c r="P16" s="143">
        <f t="shared" si="4"/>
        <v>2.7826093465779373</v>
      </c>
      <c r="Q16" s="52">
        <f t="shared" si="5"/>
        <v>-9.2762584434778458E-2</v>
      </c>
    </row>
    <row r="17" spans="1:17" ht="20.100000000000001" customHeight="1" x14ac:dyDescent="0.25">
      <c r="A17" s="8" t="s">
        <v>131</v>
      </c>
      <c r="B17" s="3"/>
      <c r="C17" s="19">
        <v>516.17999999999995</v>
      </c>
      <c r="D17" s="140">
        <v>423.70000000000005</v>
      </c>
      <c r="E17" s="214">
        <f t="shared" si="0"/>
        <v>1.5202791060200446E-3</v>
      </c>
      <c r="F17" s="215">
        <f t="shared" si="1"/>
        <v>1.4534009702763552E-3</v>
      </c>
      <c r="G17" s="54">
        <f t="shared" si="6"/>
        <v>-0.17916230772211228</v>
      </c>
      <c r="I17" s="31">
        <v>294.32000000000005</v>
      </c>
      <c r="J17" s="141">
        <v>296.23700000000002</v>
      </c>
      <c r="K17" s="227">
        <f t="shared" si="2"/>
        <v>2.8303116880746492E-3</v>
      </c>
      <c r="L17" s="228">
        <f t="shared" si="3"/>
        <v>3.2534878288570761E-3</v>
      </c>
      <c r="M17" s="54">
        <f t="shared" si="7"/>
        <v>6.5133188366402993E-3</v>
      </c>
      <c r="O17" s="238">
        <f t="shared" si="4"/>
        <v>5.7018869386648081</v>
      </c>
      <c r="P17" s="239">
        <f t="shared" si="4"/>
        <v>6.991668633467075</v>
      </c>
      <c r="Q17" s="54">
        <f t="shared" si="5"/>
        <v>0.22620260778167775</v>
      </c>
    </row>
    <row r="18" spans="1:17" ht="20.100000000000001" customHeight="1" x14ac:dyDescent="0.25">
      <c r="A18" s="8" t="s">
        <v>10</v>
      </c>
      <c r="C18" s="19">
        <v>2088.73</v>
      </c>
      <c r="D18" s="140">
        <v>1684.899999999999</v>
      </c>
      <c r="E18" s="214">
        <f t="shared" si="0"/>
        <v>6.1518318747670348E-3</v>
      </c>
      <c r="F18" s="215">
        <f t="shared" si="1"/>
        <v>5.7796443115851522E-3</v>
      </c>
      <c r="G18" s="52">
        <f t="shared" si="6"/>
        <v>-0.19333757833707615</v>
      </c>
      <c r="I18" s="19">
        <v>1624.9050000000002</v>
      </c>
      <c r="J18" s="140">
        <v>1077.0749999999994</v>
      </c>
      <c r="K18" s="227">
        <f t="shared" si="2"/>
        <v>1.5625807330493808E-2</v>
      </c>
      <c r="L18" s="228">
        <f t="shared" si="3"/>
        <v>1.1829212432161522E-2</v>
      </c>
      <c r="M18" s="52">
        <f t="shared" si="7"/>
        <v>-0.33714586391204454</v>
      </c>
      <c r="O18" s="27">
        <f t="shared" si="4"/>
        <v>7.779392262283781</v>
      </c>
      <c r="P18" s="143">
        <f t="shared" si="4"/>
        <v>6.3925158763131336</v>
      </c>
      <c r="Q18" s="52">
        <f t="shared" si="5"/>
        <v>-0.17827567234198122</v>
      </c>
    </row>
    <row r="19" spans="1:17" ht="20.100000000000001" customHeight="1" thickBot="1" x14ac:dyDescent="0.3">
      <c r="A19" s="8" t="s">
        <v>11</v>
      </c>
      <c r="B19" s="10"/>
      <c r="C19" s="21">
        <v>1772.0600000000004</v>
      </c>
      <c r="D19" s="142">
        <v>2633.2500000000005</v>
      </c>
      <c r="E19" s="220">
        <f t="shared" si="0"/>
        <v>5.219159581180753E-3</v>
      </c>
      <c r="F19" s="221">
        <f t="shared" si="1"/>
        <v>9.0327309534581363E-3</v>
      </c>
      <c r="G19" s="55">
        <f t="shared" si="6"/>
        <v>0.48598241594528396</v>
      </c>
      <c r="I19" s="21">
        <v>429.94499999999988</v>
      </c>
      <c r="J19" s="142">
        <v>642.47300000000007</v>
      </c>
      <c r="K19" s="233">
        <f t="shared" si="2"/>
        <v>4.1345418548833059E-3</v>
      </c>
      <c r="L19" s="234">
        <f t="shared" si="3"/>
        <v>7.0561006419498319E-3</v>
      </c>
      <c r="M19" s="55">
        <f t="shared" si="7"/>
        <v>0.49431438904976277</v>
      </c>
      <c r="O19" s="240">
        <f t="shared" si="4"/>
        <v>2.4262440323691061</v>
      </c>
      <c r="P19" s="241">
        <f t="shared" si="4"/>
        <v>2.4398480964587486</v>
      </c>
      <c r="Q19" s="55">
        <f t="shared" si="5"/>
        <v>5.6070469038346244E-3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339529.75999999978</v>
      </c>
      <c r="D20" s="145">
        <f>D8+D9+D10+D13+D17+D18+D19</f>
        <v>291523.13</v>
      </c>
      <c r="E20" s="222">
        <f>E8+E9+E10+E13+E17+E18+E19</f>
        <v>1</v>
      </c>
      <c r="F20" s="223">
        <f>F8+F9+F10+F13+F17+F18+F19</f>
        <v>1</v>
      </c>
      <c r="G20" s="55">
        <f>(D20-C20)/C20</f>
        <v>-0.14139152338222077</v>
      </c>
      <c r="H20" s="1"/>
      <c r="I20" s="213">
        <f>I8+I9+I10+I13+I17+I18+I19</f>
        <v>103988.54700000002</v>
      </c>
      <c r="J20" s="226">
        <f>J8+J9+J10+J13+J17+J18+J19</f>
        <v>91052.130999999979</v>
      </c>
      <c r="K20" s="235">
        <f>K8+K9+K10+K13+K17+K18+K19</f>
        <v>0.99999999999999967</v>
      </c>
      <c r="L20" s="236">
        <f>L8+L9+L10+L13+L17+L18+L19</f>
        <v>1</v>
      </c>
      <c r="M20" s="55">
        <f>(J20-I20)/I20</f>
        <v>-0.12440231518957601</v>
      </c>
      <c r="N20" s="1"/>
      <c r="O20" s="24">
        <f t="shared" si="4"/>
        <v>3.0627226019892948</v>
      </c>
      <c r="P20" s="242">
        <f t="shared" si="4"/>
        <v>3.1233244168310073</v>
      </c>
      <c r="Q20" s="55">
        <f t="shared" si="5"/>
        <v>1.9786909464915452E-2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2" t="s">
        <v>2</v>
      </c>
      <c r="B24" s="325"/>
      <c r="C24" s="347" t="s">
        <v>1</v>
      </c>
      <c r="D24" s="348"/>
      <c r="E24" s="345" t="s">
        <v>105</v>
      </c>
      <c r="F24" s="345"/>
      <c r="G24" s="130" t="s">
        <v>0</v>
      </c>
      <c r="I24" s="349">
        <v>1000</v>
      </c>
      <c r="J24" s="348"/>
      <c r="K24" s="345" t="s">
        <v>105</v>
      </c>
      <c r="L24" s="345"/>
      <c r="M24" s="130" t="s">
        <v>0</v>
      </c>
      <c r="O24" s="355" t="s">
        <v>22</v>
      </c>
      <c r="P24" s="345"/>
      <c r="Q24" s="130" t="s">
        <v>0</v>
      </c>
    </row>
    <row r="25" spans="1:17" ht="15" customHeight="1" x14ac:dyDescent="0.25">
      <c r="A25" s="346"/>
      <c r="B25" s="326"/>
      <c r="C25" s="350" t="str">
        <f>C5</f>
        <v>nov</v>
      </c>
      <c r="D25" s="351"/>
      <c r="E25" s="352" t="str">
        <f>C5</f>
        <v>nov</v>
      </c>
      <c r="F25" s="352"/>
      <c r="G25" s="131" t="str">
        <f>G5</f>
        <v>2023 /2022</v>
      </c>
      <c r="I25" s="353" t="str">
        <f>C5</f>
        <v>nov</v>
      </c>
      <c r="J25" s="351"/>
      <c r="K25" s="341" t="str">
        <f>C5</f>
        <v>nov</v>
      </c>
      <c r="L25" s="342"/>
      <c r="M25" s="131" t="str">
        <f>G5</f>
        <v>2023 /2022</v>
      </c>
      <c r="O25" s="353" t="str">
        <f>C5</f>
        <v>nov</v>
      </c>
      <c r="P25" s="351"/>
      <c r="Q25" s="131" t="str">
        <f>G5</f>
        <v>2023 /2022</v>
      </c>
    </row>
    <row r="26" spans="1:17" ht="19.5" customHeight="1" x14ac:dyDescent="0.25">
      <c r="A26" s="346"/>
      <c r="B26" s="326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54628.050000000017</v>
      </c>
      <c r="D27" s="210">
        <f>D28+D29</f>
        <v>51621.479999999981</v>
      </c>
      <c r="E27" s="216">
        <f>C27/$C$40</f>
        <v>0.37123850210280857</v>
      </c>
      <c r="F27" s="217">
        <f>D27/$D$40</f>
        <v>0.36506177513942584</v>
      </c>
      <c r="G27" s="53">
        <f>(D27-C27)/C27</f>
        <v>-5.5037110056098196E-2</v>
      </c>
      <c r="I27" s="78">
        <f>I28+I29</f>
        <v>15027.264000000003</v>
      </c>
      <c r="J27" s="210">
        <f>J28+J29</f>
        <v>14346.571000000004</v>
      </c>
      <c r="K27" s="216">
        <f>I27/$I$40</f>
        <v>0.32199468549897864</v>
      </c>
      <c r="L27" s="217">
        <f>J27/$J$40</f>
        <v>0.31173351178747316</v>
      </c>
      <c r="M27" s="53">
        <f>(J27-I27)/I27</f>
        <v>-4.5297201140540234E-2</v>
      </c>
      <c r="O27" s="63">
        <f t="shared" ref="O27:P40" si="8">(I27/C27)*10</f>
        <v>2.7508329512036394</v>
      </c>
      <c r="P27" s="237">
        <f t="shared" si="8"/>
        <v>2.7791862999666046</v>
      </c>
      <c r="Q27" s="53">
        <f>(P27-O27)/O27</f>
        <v>1.0307186683422238E-2</v>
      </c>
    </row>
    <row r="28" spans="1:17" ht="20.100000000000001" customHeight="1" x14ac:dyDescent="0.25">
      <c r="A28" s="8" t="s">
        <v>4</v>
      </c>
      <c r="C28" s="19">
        <v>24057.829999999998</v>
      </c>
      <c r="D28" s="140">
        <v>23016.73</v>
      </c>
      <c r="E28" s="214">
        <f>C28/$C$40</f>
        <v>0.1634909679742185</v>
      </c>
      <c r="F28" s="215">
        <f>D28/$D$40</f>
        <v>0.1627719374125825</v>
      </c>
      <c r="G28" s="52">
        <f>(D28-C28)/C28</f>
        <v>-4.327489220765126E-2</v>
      </c>
      <c r="I28" s="19">
        <v>7502.3610000000026</v>
      </c>
      <c r="J28" s="140">
        <v>7263.4660000000031</v>
      </c>
      <c r="K28" s="214">
        <f>I28/$I$40</f>
        <v>0.16075583490745909</v>
      </c>
      <c r="L28" s="215">
        <f>J28/$J$40</f>
        <v>0.15782626830682472</v>
      </c>
      <c r="M28" s="52">
        <f>(J28-I28)/I28</f>
        <v>-3.1842642602775237E-2</v>
      </c>
      <c r="O28" s="27">
        <f t="shared" si="8"/>
        <v>3.1184695377762677</v>
      </c>
      <c r="P28" s="143">
        <f t="shared" si="8"/>
        <v>3.1557332427325702</v>
      </c>
      <c r="Q28" s="52">
        <f>(P28-O28)/O28</f>
        <v>1.1949356729286719E-2</v>
      </c>
    </row>
    <row r="29" spans="1:17" ht="20.100000000000001" customHeight="1" x14ac:dyDescent="0.25">
      <c r="A29" s="8" t="s">
        <v>5</v>
      </c>
      <c r="C29" s="19">
        <v>30570.220000000016</v>
      </c>
      <c r="D29" s="140">
        <v>28604.749999999985</v>
      </c>
      <c r="E29" s="214">
        <f>C29/$C$40</f>
        <v>0.20774753412859004</v>
      </c>
      <c r="F29" s="215">
        <f>D29/$D$40</f>
        <v>0.20228983772684336</v>
      </c>
      <c r="G29" s="52">
        <f t="shared" ref="G29:G40" si="9">(D29-C29)/C29</f>
        <v>-6.4293616467268777E-2</v>
      </c>
      <c r="I29" s="19">
        <v>7524.9030000000002</v>
      </c>
      <c r="J29" s="140">
        <v>7083.1050000000005</v>
      </c>
      <c r="K29" s="214">
        <f t="shared" ref="K29:K33" si="10">I29/$I$40</f>
        <v>0.16123885059151954</v>
      </c>
      <c r="L29" s="215">
        <f t="shared" ref="L29:L33" si="11">J29/$J$40</f>
        <v>0.15390724348064841</v>
      </c>
      <c r="M29" s="52">
        <f t="shared" ref="M29:M40" si="12">(J29-I29)/I29</f>
        <v>-5.8711454486522915E-2</v>
      </c>
      <c r="O29" s="27">
        <f t="shared" si="8"/>
        <v>2.461514179485786</v>
      </c>
      <c r="P29" s="143">
        <f t="shared" si="8"/>
        <v>2.4761988830526414</v>
      </c>
      <c r="Q29" s="52">
        <f t="shared" ref="Q29:Q38" si="13">(P29-O29)/O29</f>
        <v>5.9657196733772294E-3</v>
      </c>
    </row>
    <row r="30" spans="1:17" ht="20.100000000000001" customHeight="1" x14ac:dyDescent="0.25">
      <c r="A30" s="23" t="s">
        <v>38</v>
      </c>
      <c r="B30" s="15"/>
      <c r="C30" s="78">
        <f>C31+C32</f>
        <v>33423.430000000008</v>
      </c>
      <c r="D30" s="210">
        <f>D31+D32</f>
        <v>34151.179999999993</v>
      </c>
      <c r="E30" s="216">
        <f>C30/$C$40</f>
        <v>0.22713723239870495</v>
      </c>
      <c r="F30" s="217">
        <f>D30/$D$40</f>
        <v>0.24151361785648259</v>
      </c>
      <c r="G30" s="53">
        <f>(D30-C30)/C30</f>
        <v>2.1773648006801972E-2</v>
      </c>
      <c r="I30" s="78">
        <f>I31+I32</f>
        <v>4576.9109999999991</v>
      </c>
      <c r="J30" s="210">
        <f>J31+J32</f>
        <v>4534.1399999999994</v>
      </c>
      <c r="K30" s="216">
        <f t="shared" si="10"/>
        <v>9.8071147083182625E-2</v>
      </c>
      <c r="L30" s="217">
        <f t="shared" si="11"/>
        <v>9.8521339010977121E-2</v>
      </c>
      <c r="M30" s="53">
        <f t="shared" si="12"/>
        <v>-9.3449490278486383E-3</v>
      </c>
      <c r="O30" s="63">
        <f t="shared" si="8"/>
        <v>1.3693720243553691</v>
      </c>
      <c r="P30" s="237">
        <f t="shared" si="8"/>
        <v>1.3276671552783827</v>
      </c>
      <c r="Q30" s="53">
        <f t="shared" si="13"/>
        <v>-3.0455470343509376E-2</v>
      </c>
    </row>
    <row r="31" spans="1:17" ht="20.100000000000001" customHeight="1" x14ac:dyDescent="0.25">
      <c r="A31" s="8"/>
      <c r="B31" t="s">
        <v>6</v>
      </c>
      <c r="C31" s="31">
        <v>31381.780000000006</v>
      </c>
      <c r="D31" s="141">
        <v>32814.669999999991</v>
      </c>
      <c r="E31" s="214">
        <f t="shared" ref="E31:E38" si="14">C31/$C$40</f>
        <v>0.21326269197820302</v>
      </c>
      <c r="F31" s="215">
        <f t="shared" ref="F31:F38" si="15">D31/$D$40</f>
        <v>0.23206195717004752</v>
      </c>
      <c r="G31" s="52">
        <f>(D31-C31)/C31</f>
        <v>4.5659933885202959E-2</v>
      </c>
      <c r="I31" s="31">
        <v>4130.0359999999991</v>
      </c>
      <c r="J31" s="141">
        <v>4251.2269999999999</v>
      </c>
      <c r="K31" s="214">
        <f>I31/$I$40</f>
        <v>8.849579290810751E-2</v>
      </c>
      <c r="L31" s="215">
        <f>J31/$J$40</f>
        <v>9.237398414685459E-2</v>
      </c>
      <c r="M31" s="52">
        <f>(J31-I31)/I31</f>
        <v>2.934381201519811E-2</v>
      </c>
      <c r="O31" s="27">
        <f t="shared" si="8"/>
        <v>1.3160617402836927</v>
      </c>
      <c r="P31" s="143">
        <f t="shared" si="8"/>
        <v>1.2955263606185896</v>
      </c>
      <c r="Q31" s="52">
        <f t="shared" si="13"/>
        <v>-1.5603659795380465E-2</v>
      </c>
    </row>
    <row r="32" spans="1:17" ht="20.100000000000001" customHeight="1" x14ac:dyDescent="0.25">
      <c r="A32" s="8"/>
      <c r="B32" t="s">
        <v>39</v>
      </c>
      <c r="C32" s="31">
        <v>2041.6499999999996</v>
      </c>
      <c r="D32" s="141">
        <v>1336.5099999999998</v>
      </c>
      <c r="E32" s="218">
        <f t="shared" si="14"/>
        <v>1.3874540420501898E-2</v>
      </c>
      <c r="F32" s="219">
        <f t="shared" si="15"/>
        <v>9.4516606864350674E-3</v>
      </c>
      <c r="G32" s="52">
        <f>(D32-C32)/C32</f>
        <v>-0.34537751328582272</v>
      </c>
      <c r="I32" s="31">
        <v>446.87500000000006</v>
      </c>
      <c r="J32" s="141">
        <v>282.91300000000001</v>
      </c>
      <c r="K32" s="218">
        <f>I32/$I$40</f>
        <v>9.5753541750751223E-3</v>
      </c>
      <c r="L32" s="219">
        <f>J32/$J$40</f>
        <v>6.1473548641225399E-3</v>
      </c>
      <c r="M32" s="52">
        <f>(J32-I32)/I32</f>
        <v>-0.3669079720279721</v>
      </c>
      <c r="O32" s="27">
        <f t="shared" si="8"/>
        <v>2.1887933779051263</v>
      </c>
      <c r="P32" s="143">
        <f t="shared" si="8"/>
        <v>2.1168042139602403</v>
      </c>
      <c r="Q32" s="52">
        <f t="shared" si="13"/>
        <v>-3.2889885665583533E-2</v>
      </c>
    </row>
    <row r="33" spans="1:17" ht="20.100000000000001" customHeight="1" x14ac:dyDescent="0.25">
      <c r="A33" s="23" t="s">
        <v>130</v>
      </c>
      <c r="B33" s="15"/>
      <c r="C33" s="78">
        <f>SUM(C34:C36)</f>
        <v>57370.44</v>
      </c>
      <c r="D33" s="210">
        <f>SUM(D34:D36)</f>
        <v>53934.7</v>
      </c>
      <c r="E33" s="216">
        <f t="shared" si="14"/>
        <v>0.38987509549725913</v>
      </c>
      <c r="F33" s="217">
        <f t="shared" si="15"/>
        <v>0.38142062807212029</v>
      </c>
      <c r="G33" s="53">
        <f t="shared" si="9"/>
        <v>-5.9886938290869045E-2</v>
      </c>
      <c r="I33" s="78">
        <f>SUM(I34:I36)</f>
        <v>26337.996000000003</v>
      </c>
      <c r="J33" s="210">
        <f>SUM(J34:J36)</f>
        <v>26586.513999999996</v>
      </c>
      <c r="K33" s="216">
        <f t="shared" si="10"/>
        <v>0.56435387963459993</v>
      </c>
      <c r="L33" s="217">
        <f t="shared" si="11"/>
        <v>0.57769256328964014</v>
      </c>
      <c r="M33" s="53">
        <f t="shared" si="12"/>
        <v>9.4357216851271731E-3</v>
      </c>
      <c r="O33" s="63">
        <f t="shared" si="8"/>
        <v>4.5908652609253133</v>
      </c>
      <c r="P33" s="237">
        <f t="shared" si="8"/>
        <v>4.9293894283272168</v>
      </c>
      <c r="Q33" s="53">
        <f t="shared" si="13"/>
        <v>7.3738641445920405E-2</v>
      </c>
    </row>
    <row r="34" spans="1:17" ht="20.100000000000001" customHeight="1" x14ac:dyDescent="0.25">
      <c r="A34" s="8"/>
      <c r="B34" s="3" t="s">
        <v>7</v>
      </c>
      <c r="C34" s="31">
        <v>54236.770000000004</v>
      </c>
      <c r="D34" s="141">
        <v>51509.249999999993</v>
      </c>
      <c r="E34" s="214">
        <f t="shared" si="14"/>
        <v>0.36857946153477084</v>
      </c>
      <c r="F34" s="215">
        <f t="shared" si="15"/>
        <v>0.36426809617044059</v>
      </c>
      <c r="G34" s="52">
        <f t="shared" si="9"/>
        <v>-5.0289130418349232E-2</v>
      </c>
      <c r="I34" s="31">
        <v>25018.978000000003</v>
      </c>
      <c r="J34" s="141">
        <v>25712.885999999995</v>
      </c>
      <c r="K34" s="214">
        <f t="shared" ref="K34:K39" si="16">I34/$I$40</f>
        <v>0.53609079820623806</v>
      </c>
      <c r="L34" s="215">
        <f t="shared" ref="L34:L39" si="17">J34/$J$40</f>
        <v>0.5587096910454038</v>
      </c>
      <c r="M34" s="52">
        <f t="shared" ref="M34:M39" si="18">(J34-I34)/I34</f>
        <v>2.7735265605173483E-2</v>
      </c>
      <c r="O34" s="27">
        <f t="shared" ref="O34:P39" si="19">(I34/C34)*10</f>
        <v>4.6129181365335734</v>
      </c>
      <c r="P34" s="143">
        <f t="shared" si="19"/>
        <v>4.9918967952358066</v>
      </c>
      <c r="Q34" s="52">
        <f t="shared" si="13"/>
        <v>8.2155947165154078E-2</v>
      </c>
    </row>
    <row r="35" spans="1:17" ht="20.100000000000001" customHeight="1" x14ac:dyDescent="0.25">
      <c r="A35" s="8"/>
      <c r="B35" s="3" t="s">
        <v>8</v>
      </c>
      <c r="C35" s="31">
        <v>2078.4299999999998</v>
      </c>
      <c r="D35" s="141">
        <v>1253.1899999999998</v>
      </c>
      <c r="E35" s="214">
        <f t="shared" si="14"/>
        <v>1.4124488059257837E-2</v>
      </c>
      <c r="F35" s="215">
        <f t="shared" si="15"/>
        <v>8.8624302516506145E-3</v>
      </c>
      <c r="G35" s="52">
        <f t="shared" si="9"/>
        <v>-0.39704969616489372</v>
      </c>
      <c r="I35" s="31">
        <v>1067.2060000000001</v>
      </c>
      <c r="J35" s="141">
        <v>638.9620000000001</v>
      </c>
      <c r="K35" s="214">
        <f t="shared" si="16"/>
        <v>2.2867413544649443E-2</v>
      </c>
      <c r="L35" s="215">
        <f t="shared" si="17"/>
        <v>1.3883865918814147E-2</v>
      </c>
      <c r="M35" s="52">
        <f t="shared" si="18"/>
        <v>-0.40127585489586826</v>
      </c>
      <c r="O35" s="27">
        <f t="shared" si="19"/>
        <v>5.1346737681807912</v>
      </c>
      <c r="P35" s="143">
        <f t="shared" si="19"/>
        <v>5.0986841580287123</v>
      </c>
      <c r="Q35" s="52">
        <f t="shared" si="13"/>
        <v>-7.0091327661562395E-3</v>
      </c>
    </row>
    <row r="36" spans="1:17" ht="20.100000000000001" customHeight="1" x14ac:dyDescent="0.25">
      <c r="A36" s="32"/>
      <c r="B36" s="33" t="s">
        <v>9</v>
      </c>
      <c r="C36" s="211">
        <v>1055.24</v>
      </c>
      <c r="D36" s="212">
        <v>1172.26</v>
      </c>
      <c r="E36" s="218">
        <f t="shared" si="14"/>
        <v>7.1711459032304387E-3</v>
      </c>
      <c r="F36" s="219">
        <f t="shared" si="15"/>
        <v>8.2901016500290872E-3</v>
      </c>
      <c r="G36" s="52">
        <f t="shared" si="9"/>
        <v>0.11089420416208633</v>
      </c>
      <c r="I36" s="211">
        <v>251.81199999999998</v>
      </c>
      <c r="J36" s="212">
        <v>234.666</v>
      </c>
      <c r="K36" s="218">
        <f t="shared" si="16"/>
        <v>5.3956678837124832E-3</v>
      </c>
      <c r="L36" s="219">
        <f t="shared" si="17"/>
        <v>5.0990063254222322E-3</v>
      </c>
      <c r="M36" s="52">
        <f t="shared" si="18"/>
        <v>-6.8090480199513873E-2</v>
      </c>
      <c r="O36" s="27">
        <f t="shared" si="19"/>
        <v>2.3863007467495545</v>
      </c>
      <c r="P36" s="143">
        <f t="shared" si="19"/>
        <v>2.0018255335846997</v>
      </c>
      <c r="Q36" s="52">
        <f t="shared" si="13"/>
        <v>-0.16111766871319927</v>
      </c>
    </row>
    <row r="37" spans="1:17" ht="20.100000000000001" customHeight="1" x14ac:dyDescent="0.25">
      <c r="A37" s="8" t="s">
        <v>131</v>
      </c>
      <c r="B37" s="3"/>
      <c r="C37" s="19">
        <v>251.64000000000001</v>
      </c>
      <c r="D37" s="140">
        <v>240.35000000000002</v>
      </c>
      <c r="E37" s="214">
        <f t="shared" si="14"/>
        <v>1.710082213609139E-3</v>
      </c>
      <c r="F37" s="215">
        <f t="shared" si="15"/>
        <v>1.6997303768656196E-3</v>
      </c>
      <c r="G37" s="54">
        <f>(D37-C37)/C37</f>
        <v>-4.4865681131775519E-2</v>
      </c>
      <c r="I37" s="19">
        <v>57.731999999999999</v>
      </c>
      <c r="J37" s="140">
        <v>57.166000000000004</v>
      </c>
      <c r="K37" s="214">
        <f t="shared" si="16"/>
        <v>1.2370446931142642E-3</v>
      </c>
      <c r="L37" s="215">
        <f t="shared" si="17"/>
        <v>1.2421475441652704E-3</v>
      </c>
      <c r="M37" s="54">
        <f t="shared" si="18"/>
        <v>-9.803921568627371E-3</v>
      </c>
      <c r="O37" s="238">
        <f t="shared" si="19"/>
        <v>2.2942298521697664</v>
      </c>
      <c r="P37" s="239">
        <f t="shared" si="19"/>
        <v>2.3784480965258998</v>
      </c>
      <c r="Q37" s="54">
        <f t="shared" si="13"/>
        <v>3.670872134999207E-2</v>
      </c>
    </row>
    <row r="38" spans="1:17" ht="20.100000000000001" customHeight="1" x14ac:dyDescent="0.25">
      <c r="A38" s="8" t="s">
        <v>10</v>
      </c>
      <c r="C38" s="19">
        <v>796.43000000000018</v>
      </c>
      <c r="D38" s="140">
        <v>531.9</v>
      </c>
      <c r="E38" s="214">
        <f t="shared" si="14"/>
        <v>5.4123381711362528E-3</v>
      </c>
      <c r="F38" s="215">
        <f t="shared" si="15"/>
        <v>3.7615418658407443E-3</v>
      </c>
      <c r="G38" s="52">
        <f t="shared" si="9"/>
        <v>-0.33214469570458188</v>
      </c>
      <c r="I38" s="19">
        <v>476.92299999999989</v>
      </c>
      <c r="J38" s="140">
        <v>220.77899999999994</v>
      </c>
      <c r="K38" s="214">
        <f t="shared" si="16"/>
        <v>1.0219203668227917E-2</v>
      </c>
      <c r="L38" s="215">
        <f t="shared" si="17"/>
        <v>4.797258731645806E-3</v>
      </c>
      <c r="M38" s="52">
        <f t="shared" si="18"/>
        <v>-0.53707621565745411</v>
      </c>
      <c r="O38" s="27">
        <f t="shared" si="19"/>
        <v>5.9882601107441937</v>
      </c>
      <c r="P38" s="143">
        <f t="shared" si="19"/>
        <v>4.1507614213197961</v>
      </c>
      <c r="Q38" s="52">
        <f t="shared" si="13"/>
        <v>-0.30685017942482823</v>
      </c>
    </row>
    <row r="39" spans="1:17" ht="20.100000000000001" customHeight="1" thickBot="1" x14ac:dyDescent="0.3">
      <c r="A39" s="8" t="s">
        <v>11</v>
      </c>
      <c r="B39" s="10"/>
      <c r="C39" s="21">
        <v>680.83</v>
      </c>
      <c r="D39" s="142">
        <v>925.17000000000019</v>
      </c>
      <c r="E39" s="220">
        <f>C39/$C$40</f>
        <v>4.6267496164819188E-3</v>
      </c>
      <c r="F39" s="221">
        <f>D39/$D$40</f>
        <v>6.542706689264678E-3</v>
      </c>
      <c r="G39" s="55">
        <f t="shared" si="9"/>
        <v>0.3588854780194764</v>
      </c>
      <c r="I39" s="21">
        <v>192.46600000000001</v>
      </c>
      <c r="J39" s="142">
        <v>276.73799999999994</v>
      </c>
      <c r="K39" s="220">
        <f t="shared" si="16"/>
        <v>4.1240394218965215E-3</v>
      </c>
      <c r="L39" s="221">
        <f t="shared" si="17"/>
        <v>6.0131796360985285E-3</v>
      </c>
      <c r="M39" s="55">
        <f t="shared" si="18"/>
        <v>0.43785395862126264</v>
      </c>
      <c r="O39" s="240">
        <f t="shared" si="19"/>
        <v>2.8269318332035898</v>
      </c>
      <c r="P39" s="241">
        <f t="shared" si="19"/>
        <v>2.9912124258244415</v>
      </c>
      <c r="Q39" s="55">
        <f>(P39-O39)/O39</f>
        <v>5.8112682694114529E-2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147150.82000000004</v>
      </c>
      <c r="D40" s="226">
        <f>D28+D29+D30+D33+D37+D38+D39</f>
        <v>141404.78</v>
      </c>
      <c r="E40" s="222">
        <f>C40/$C$40</f>
        <v>1</v>
      </c>
      <c r="F40" s="223">
        <f>D40/$D$40</f>
        <v>1</v>
      </c>
      <c r="G40" s="55">
        <f t="shared" si="9"/>
        <v>-3.9048644105415357E-2</v>
      </c>
      <c r="H40" s="1"/>
      <c r="I40" s="213">
        <f>I28+I29+I30+I33+I37+I38+I39</f>
        <v>46669.292000000009</v>
      </c>
      <c r="J40" s="226">
        <f>J28+J29+J30+J33+J37+J38+J39</f>
        <v>46021.907999999996</v>
      </c>
      <c r="K40" s="222">
        <f>K28+K29+K30+K33+K37+K38+K39</f>
        <v>0.99999999999999989</v>
      </c>
      <c r="L40" s="223">
        <f>L28+L29+L30+L33+L37+L38+L39</f>
        <v>1</v>
      </c>
      <c r="M40" s="55">
        <f t="shared" si="12"/>
        <v>-1.3871733901598777E-2</v>
      </c>
      <c r="N40" s="1"/>
      <c r="O40" s="24">
        <f t="shared" si="8"/>
        <v>3.1715278243097793</v>
      </c>
      <c r="P40" s="242">
        <f t="shared" si="8"/>
        <v>3.2546218027424527</v>
      </c>
      <c r="Q40" s="55">
        <f>(P40-O40)/O40</f>
        <v>2.6199984056818792E-2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2" t="s">
        <v>15</v>
      </c>
      <c r="B44" s="325"/>
      <c r="C44" s="347" t="s">
        <v>1</v>
      </c>
      <c r="D44" s="348"/>
      <c r="E44" s="345" t="s">
        <v>105</v>
      </c>
      <c r="F44" s="345"/>
      <c r="G44" s="130" t="s">
        <v>0</v>
      </c>
      <c r="I44" s="349">
        <v>1000</v>
      </c>
      <c r="J44" s="348"/>
      <c r="K44" s="345" t="s">
        <v>105</v>
      </c>
      <c r="L44" s="345"/>
      <c r="M44" s="130" t="s">
        <v>0</v>
      </c>
      <c r="O44" s="355" t="s">
        <v>22</v>
      </c>
      <c r="P44" s="345"/>
      <c r="Q44" s="130" t="s">
        <v>0</v>
      </c>
    </row>
    <row r="45" spans="1:17" ht="15" customHeight="1" x14ac:dyDescent="0.25">
      <c r="A45" s="346"/>
      <c r="B45" s="326"/>
      <c r="C45" s="350" t="str">
        <f>C5</f>
        <v>nov</v>
      </c>
      <c r="D45" s="351"/>
      <c r="E45" s="352" t="str">
        <f>C25</f>
        <v>nov</v>
      </c>
      <c r="F45" s="352"/>
      <c r="G45" s="131" t="str">
        <f>G25</f>
        <v>2023 /2022</v>
      </c>
      <c r="I45" s="353" t="str">
        <f>C5</f>
        <v>nov</v>
      </c>
      <c r="J45" s="351"/>
      <c r="K45" s="341" t="str">
        <f>C25</f>
        <v>nov</v>
      </c>
      <c r="L45" s="342"/>
      <c r="M45" s="131" t="str">
        <f>G45</f>
        <v>2023 /2022</v>
      </c>
      <c r="O45" s="353" t="str">
        <f>C5</f>
        <v>nov</v>
      </c>
      <c r="P45" s="351"/>
      <c r="Q45" s="131" t="str">
        <f>Q25</f>
        <v>2023 /2022</v>
      </c>
    </row>
    <row r="46" spans="1:17" ht="15.75" customHeight="1" x14ac:dyDescent="0.25">
      <c r="A46" s="346"/>
      <c r="B46" s="326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82044.25</v>
      </c>
      <c r="D47" s="210">
        <f>D48+D49</f>
        <v>77372.850000000006</v>
      </c>
      <c r="E47" s="216">
        <f>C47/$C$60</f>
        <v>0.4264720972056506</v>
      </c>
      <c r="F47" s="217">
        <f>D47/$D$60</f>
        <v>0.51541233966400513</v>
      </c>
      <c r="G47" s="53">
        <f>(D47-C47)/C47</f>
        <v>-5.693756722744122E-2</v>
      </c>
      <c r="H47"/>
      <c r="I47" s="78">
        <f>I48+I49</f>
        <v>28093.087</v>
      </c>
      <c r="J47" s="210">
        <f>J48+J49</f>
        <v>26009.278000000002</v>
      </c>
      <c r="K47" s="216">
        <f>I47/$I$60</f>
        <v>0.49011605262489882</v>
      </c>
      <c r="L47" s="217">
        <f>J47/$J$60</f>
        <v>0.57759602922685949</v>
      </c>
      <c r="M47" s="53">
        <f>(J47-I47)/I47</f>
        <v>-7.4175152057870952E-2</v>
      </c>
      <c r="N47"/>
      <c r="O47" s="63">
        <f t="shared" ref="O47:P60" si="20">(I47/C47)*10</f>
        <v>3.4241384374895256</v>
      </c>
      <c r="P47" s="237">
        <f t="shared" si="20"/>
        <v>3.361550983322962</v>
      </c>
      <c r="Q47" s="53">
        <f>(P47-O47)/O47</f>
        <v>-1.8278307173950261E-2</v>
      </c>
    </row>
    <row r="48" spans="1:17" ht="20.100000000000001" customHeight="1" x14ac:dyDescent="0.25">
      <c r="A48" s="8" t="s">
        <v>4</v>
      </c>
      <c r="C48" s="19">
        <v>38228.030000000006</v>
      </c>
      <c r="D48" s="140">
        <v>34464.1</v>
      </c>
      <c r="E48" s="214">
        <f>C48/$C$60</f>
        <v>0.19871213553832875</v>
      </c>
      <c r="F48" s="215">
        <f>D48/$D$60</f>
        <v>0.22957952841874427</v>
      </c>
      <c r="G48" s="52">
        <f>(D48-C48)/C48</f>
        <v>-9.8459952029963535E-2</v>
      </c>
      <c r="I48" s="19">
        <v>16228.085000000006</v>
      </c>
      <c r="J48" s="140">
        <v>14591.162999999999</v>
      </c>
      <c r="K48" s="214">
        <f>I48/$I$60</f>
        <v>0.28311751435010807</v>
      </c>
      <c r="L48" s="215">
        <f>J48/$J$60</f>
        <v>0.32403044062206837</v>
      </c>
      <c r="M48" s="52">
        <f>(J48-I48)/I48</f>
        <v>-0.10086969596227818</v>
      </c>
      <c r="O48" s="27">
        <f t="shared" si="20"/>
        <v>4.2450748835344125</v>
      </c>
      <c r="P48" s="143">
        <f t="shared" si="20"/>
        <v>4.233728140296714</v>
      </c>
      <c r="Q48" s="52">
        <f>(P48-O48)/O48</f>
        <v>-2.6729194534847347E-3</v>
      </c>
    </row>
    <row r="49" spans="1:17" ht="20.100000000000001" customHeight="1" x14ac:dyDescent="0.25">
      <c r="A49" s="8" t="s">
        <v>5</v>
      </c>
      <c r="C49" s="19">
        <v>43816.219999999994</v>
      </c>
      <c r="D49" s="140">
        <v>42908.75</v>
      </c>
      <c r="E49" s="214">
        <f>C49/$C$60</f>
        <v>0.22775996166732182</v>
      </c>
      <c r="F49" s="215">
        <f>D49/$D$60</f>
        <v>0.28583281124526083</v>
      </c>
      <c r="G49" s="52">
        <f>(D49-C49)/C49</f>
        <v>-2.0710823526082212E-2</v>
      </c>
      <c r="I49" s="19">
        <v>11865.001999999995</v>
      </c>
      <c r="J49" s="140">
        <v>11418.115000000003</v>
      </c>
      <c r="K49" s="214">
        <f>I49/$I$60</f>
        <v>0.20699853827479078</v>
      </c>
      <c r="L49" s="215">
        <f>J49/$J$60</f>
        <v>0.25356558860479111</v>
      </c>
      <c r="M49" s="52">
        <f>(J49-I49)/I49</f>
        <v>-3.7664300435852581E-2</v>
      </c>
      <c r="O49" s="27">
        <f t="shared" si="20"/>
        <v>2.707901777013169</v>
      </c>
      <c r="P49" s="143">
        <f t="shared" si="20"/>
        <v>2.6610225187170453</v>
      </c>
      <c r="Q49" s="52">
        <f>(P49-O49)/O49</f>
        <v>-1.7312023166450224E-2</v>
      </c>
    </row>
    <row r="50" spans="1:17" ht="20.100000000000001" customHeight="1" x14ac:dyDescent="0.25">
      <c r="A50" s="23" t="s">
        <v>38</v>
      </c>
      <c r="B50" s="15"/>
      <c r="C50" s="78">
        <f>C51+C52</f>
        <v>84252.559999999954</v>
      </c>
      <c r="D50" s="210">
        <f>D51+D52</f>
        <v>58045.09</v>
      </c>
      <c r="E50" s="216">
        <f>C50/$C$60</f>
        <v>0.43795105638902043</v>
      </c>
      <c r="F50" s="217">
        <f>D50/$D$60</f>
        <v>0.38666219019859993</v>
      </c>
      <c r="G50" s="53">
        <f>(D50-C50)/C50</f>
        <v>-0.31105844142896039</v>
      </c>
      <c r="I50" s="78">
        <f>I51+I52</f>
        <v>11100.635000000004</v>
      </c>
      <c r="J50" s="210">
        <f>J51+J52</f>
        <v>7494.2489999999989</v>
      </c>
      <c r="K50" s="216">
        <f>I50/$I$60</f>
        <v>0.1936632812132677</v>
      </c>
      <c r="L50" s="217">
        <f>J50/$J$60</f>
        <v>0.16642709053428401</v>
      </c>
      <c r="M50" s="53">
        <f>(J50-I50)/I50</f>
        <v>-0.3248810541018603</v>
      </c>
      <c r="O50" s="63">
        <f t="shared" si="20"/>
        <v>1.3175427547839509</v>
      </c>
      <c r="P50" s="237">
        <f t="shared" si="20"/>
        <v>1.2911081712510051</v>
      </c>
      <c r="Q50" s="53">
        <f>(P50-O50)/O50</f>
        <v>-2.0063548933772948E-2</v>
      </c>
    </row>
    <row r="51" spans="1:17" ht="20.100000000000001" customHeight="1" x14ac:dyDescent="0.25">
      <c r="A51" s="8"/>
      <c r="B51" t="s">
        <v>6</v>
      </c>
      <c r="C51" s="31">
        <v>81778.829999999958</v>
      </c>
      <c r="D51" s="141">
        <v>57242.679999999993</v>
      </c>
      <c r="E51" s="214">
        <f t="shared" ref="E51:E57" si="21">C51/$C$60</f>
        <v>0.42509242435788441</v>
      </c>
      <c r="F51" s="215">
        <f t="shared" ref="F51:F57" si="22">D51/$D$60</f>
        <v>0.38131700754771147</v>
      </c>
      <c r="G51" s="52">
        <f t="shared" ref="G51:G59" si="23">(D51-C51)/C51</f>
        <v>-0.30003058248693432</v>
      </c>
      <c r="I51" s="31">
        <v>10611.901000000003</v>
      </c>
      <c r="J51" s="141">
        <v>7260.7369999999992</v>
      </c>
      <c r="K51" s="214">
        <f t="shared" ref="K51:K58" si="24">I51/$I$60</f>
        <v>0.18513675727292689</v>
      </c>
      <c r="L51" s="215">
        <f t="shared" ref="L51:L58" si="25">J51/$J$60</f>
        <v>0.1612414177917795</v>
      </c>
      <c r="M51" s="52">
        <f t="shared" ref="M51:M58" si="26">(J51-I51)/I51</f>
        <v>-0.31579299505338421</v>
      </c>
      <c r="O51" s="27">
        <f t="shared" si="20"/>
        <v>1.297634241037688</v>
      </c>
      <c r="P51" s="143">
        <f t="shared" si="20"/>
        <v>1.2684131840088551</v>
      </c>
      <c r="Q51" s="52">
        <f t="shared" ref="Q51:Q58" si="27">(P51-O51)/O51</f>
        <v>-2.2518716063985433E-2</v>
      </c>
    </row>
    <row r="52" spans="1:17" ht="20.100000000000001" customHeight="1" x14ac:dyDescent="0.25">
      <c r="A52" s="8"/>
      <c r="B52" t="s">
        <v>39</v>
      </c>
      <c r="C52" s="31">
        <v>2473.7300000000005</v>
      </c>
      <c r="D52" s="141">
        <v>802.40999999999985</v>
      </c>
      <c r="E52" s="218">
        <f t="shared" si="21"/>
        <v>1.2858632031136054E-2</v>
      </c>
      <c r="F52" s="219">
        <f t="shared" si="22"/>
        <v>5.3451826508884477E-3</v>
      </c>
      <c r="G52" s="52">
        <f t="shared" si="23"/>
        <v>-0.67562749370384012</v>
      </c>
      <c r="I52" s="31">
        <v>488.73399999999992</v>
      </c>
      <c r="J52" s="141">
        <v>233.51200000000006</v>
      </c>
      <c r="K52" s="218">
        <f t="shared" si="24"/>
        <v>8.5265239403408133E-3</v>
      </c>
      <c r="L52" s="219">
        <f t="shared" si="25"/>
        <v>5.1856727425045185E-3</v>
      </c>
      <c r="M52" s="52">
        <f t="shared" si="26"/>
        <v>-0.52221044576395326</v>
      </c>
      <c r="O52" s="27">
        <f t="shared" si="20"/>
        <v>1.9756966200838402</v>
      </c>
      <c r="P52" s="143">
        <f t="shared" si="20"/>
        <v>2.9101332236637143</v>
      </c>
      <c r="Q52" s="52">
        <f t="shared" si="27"/>
        <v>0.47296563352941334</v>
      </c>
    </row>
    <row r="53" spans="1:17" ht="20.100000000000001" customHeight="1" x14ac:dyDescent="0.25">
      <c r="A53" s="23" t="s">
        <v>130</v>
      </c>
      <c r="B53" s="15"/>
      <c r="C53" s="78">
        <f>SUM(C54:C56)</f>
        <v>23434.059999999998</v>
      </c>
      <c r="D53" s="210">
        <f>SUM(D54:D56)</f>
        <v>11655.979999999998</v>
      </c>
      <c r="E53" s="216">
        <f>C53/$C$60</f>
        <v>0.12181198212236748</v>
      </c>
      <c r="F53" s="217">
        <f>D53/$D$60</f>
        <v>7.7645271214345196E-2</v>
      </c>
      <c r="G53" s="53">
        <f>(D53-C53)/C53</f>
        <v>-0.50260518237130059</v>
      </c>
      <c r="I53" s="78">
        <f>SUM(I54:I56)</f>
        <v>16503.484</v>
      </c>
      <c r="J53" s="210">
        <f>SUM(J54:J56)</f>
        <v>10065.593999999999</v>
      </c>
      <c r="K53" s="216">
        <f t="shared" si="24"/>
        <v>0.28792216507349927</v>
      </c>
      <c r="L53" s="217">
        <f t="shared" si="25"/>
        <v>0.2235297391265417</v>
      </c>
      <c r="M53" s="53">
        <f t="shared" si="26"/>
        <v>-0.39009278283300675</v>
      </c>
      <c r="O53" s="63">
        <f t="shared" si="20"/>
        <v>7.0425201608257391</v>
      </c>
      <c r="P53" s="237">
        <f t="shared" si="20"/>
        <v>8.6355621749522573</v>
      </c>
      <c r="Q53" s="53">
        <f t="shared" si="27"/>
        <v>0.22620340130339553</v>
      </c>
    </row>
    <row r="54" spans="1:17" ht="20.100000000000001" customHeight="1" x14ac:dyDescent="0.25">
      <c r="A54" s="8"/>
      <c r="B54" s="3" t="s">
        <v>7</v>
      </c>
      <c r="C54" s="31">
        <v>21925.379999999997</v>
      </c>
      <c r="D54" s="141">
        <v>10671.39</v>
      </c>
      <c r="E54" s="214">
        <f>C54/$C$60</f>
        <v>0.11396975157467862</v>
      </c>
      <c r="F54" s="215">
        <f>D54/$D$60</f>
        <v>7.1086512741446992E-2</v>
      </c>
      <c r="G54" s="52">
        <f>(D54-C54)/C54</f>
        <v>-0.51328597269465792</v>
      </c>
      <c r="I54" s="31">
        <v>15214.272999999999</v>
      </c>
      <c r="J54" s="141">
        <v>9279.9590000000007</v>
      </c>
      <c r="K54" s="214">
        <f t="shared" si="24"/>
        <v>0.26543040379711835</v>
      </c>
      <c r="L54" s="215">
        <f t="shared" si="25"/>
        <v>0.20608290125500822</v>
      </c>
      <c r="M54" s="52">
        <f t="shared" si="26"/>
        <v>-0.39004913346828984</v>
      </c>
      <c r="O54" s="27">
        <f t="shared" si="20"/>
        <v>6.9391148522853427</v>
      </c>
      <c r="P54" s="143">
        <f t="shared" si="20"/>
        <v>8.6961108159293214</v>
      </c>
      <c r="Q54" s="52">
        <f t="shared" si="27"/>
        <v>0.25320174129490391</v>
      </c>
    </row>
    <row r="55" spans="1:17" ht="20.100000000000001" customHeight="1" x14ac:dyDescent="0.25">
      <c r="A55" s="8"/>
      <c r="B55" s="3" t="s">
        <v>8</v>
      </c>
      <c r="C55" s="31">
        <v>1182.4400000000003</v>
      </c>
      <c r="D55" s="141">
        <v>820.95999999999992</v>
      </c>
      <c r="E55" s="214">
        <f t="shared" si="21"/>
        <v>6.1464108285449572E-3</v>
      </c>
      <c r="F55" s="215">
        <f t="shared" si="22"/>
        <v>5.468751821479519E-3</v>
      </c>
      <c r="G55" s="52">
        <f t="shared" si="23"/>
        <v>-0.30570684347620197</v>
      </c>
      <c r="I55" s="31">
        <v>1117.306</v>
      </c>
      <c r="J55" s="141">
        <v>648.57499999999982</v>
      </c>
      <c r="K55" s="214">
        <f t="shared" si="24"/>
        <v>1.9492681822190463E-2</v>
      </c>
      <c r="L55" s="215">
        <f t="shared" si="25"/>
        <v>1.4403104332838852E-2</v>
      </c>
      <c r="M55" s="52">
        <f t="shared" si="26"/>
        <v>-0.41951891424551574</v>
      </c>
      <c r="O55" s="27">
        <f t="shared" si="20"/>
        <v>9.4491559825445677</v>
      </c>
      <c r="P55" s="143">
        <f t="shared" si="20"/>
        <v>7.9002022022997451</v>
      </c>
      <c r="Q55" s="52">
        <f t="shared" si="27"/>
        <v>-0.16392509374447897</v>
      </c>
    </row>
    <row r="56" spans="1:17" ht="20.100000000000001" customHeight="1" x14ac:dyDescent="0.25">
      <c r="A56" s="32"/>
      <c r="B56" s="33" t="s">
        <v>9</v>
      </c>
      <c r="C56" s="211">
        <v>326.23999999999995</v>
      </c>
      <c r="D56" s="212">
        <v>163.63</v>
      </c>
      <c r="E56" s="218">
        <f t="shared" si="21"/>
        <v>1.6958197191438941E-3</v>
      </c>
      <c r="F56" s="219">
        <f t="shared" si="22"/>
        <v>1.0900066514186973E-3</v>
      </c>
      <c r="G56" s="52">
        <f t="shared" si="23"/>
        <v>-0.49843673369298669</v>
      </c>
      <c r="I56" s="211">
        <v>171.90499999999997</v>
      </c>
      <c r="J56" s="212">
        <v>137.06</v>
      </c>
      <c r="K56" s="218">
        <f t="shared" si="24"/>
        <v>2.9990794541903927E-3</v>
      </c>
      <c r="L56" s="219">
        <f t="shared" si="25"/>
        <v>3.0437335386946669E-3</v>
      </c>
      <c r="M56" s="52">
        <f t="shared" si="26"/>
        <v>-0.2026991652366131</v>
      </c>
      <c r="O56" s="27">
        <f t="shared" si="20"/>
        <v>5.2692802844531625</v>
      </c>
      <c r="P56" s="143">
        <f t="shared" si="20"/>
        <v>8.3762146305689669</v>
      </c>
      <c r="Q56" s="52">
        <f t="shared" si="27"/>
        <v>0.58963163437760402</v>
      </c>
    </row>
    <row r="57" spans="1:17" ht="20.100000000000001" customHeight="1" x14ac:dyDescent="0.25">
      <c r="A57" s="8" t="s">
        <v>131</v>
      </c>
      <c r="B57" s="3"/>
      <c r="C57" s="19">
        <v>264.54000000000002</v>
      </c>
      <c r="D57" s="140">
        <v>183.35</v>
      </c>
      <c r="E57" s="214">
        <f t="shared" si="21"/>
        <v>1.3750985424911899E-3</v>
      </c>
      <c r="F57" s="215">
        <f t="shared" si="22"/>
        <v>1.2213696726616032E-3</v>
      </c>
      <c r="G57" s="54">
        <f t="shared" si="23"/>
        <v>-0.30691010811219482</v>
      </c>
      <c r="I57" s="19">
        <v>236.58800000000002</v>
      </c>
      <c r="J57" s="140">
        <v>239.071</v>
      </c>
      <c r="K57" s="214">
        <f t="shared" si="24"/>
        <v>4.1275484128326509E-3</v>
      </c>
      <c r="L57" s="215">
        <f t="shared" si="25"/>
        <v>5.3091231637915712E-3</v>
      </c>
      <c r="M57" s="54">
        <f t="shared" si="26"/>
        <v>1.0495037787208039E-2</v>
      </c>
      <c r="O57" s="238">
        <f t="shared" si="20"/>
        <v>8.9433734028880316</v>
      </c>
      <c r="P57" s="239">
        <f t="shared" si="20"/>
        <v>13.039050995364059</v>
      </c>
      <c r="Q57" s="54">
        <f t="shared" si="27"/>
        <v>0.45795668009941687</v>
      </c>
    </row>
    <row r="58" spans="1:17" ht="20.100000000000001" customHeight="1" x14ac:dyDescent="0.25">
      <c r="A58" s="8" t="s">
        <v>10</v>
      </c>
      <c r="C58" s="19">
        <v>1292.3000000000002</v>
      </c>
      <c r="D58" s="140">
        <v>1153</v>
      </c>
      <c r="E58" s="214">
        <f>C58/$C$60</f>
        <v>6.7174712575087513E-3</v>
      </c>
      <c r="F58" s="215">
        <f>D58/$D$60</f>
        <v>7.6806066680056096E-3</v>
      </c>
      <c r="G58" s="52">
        <f t="shared" si="23"/>
        <v>-0.10779230828754946</v>
      </c>
      <c r="I58" s="19">
        <v>1147.982</v>
      </c>
      <c r="J58" s="140">
        <v>856.29599999999994</v>
      </c>
      <c r="K58" s="214">
        <f t="shared" si="24"/>
        <v>2.0027859748002651E-2</v>
      </c>
      <c r="L58" s="215">
        <f t="shared" si="25"/>
        <v>1.901602841273959E-2</v>
      </c>
      <c r="M58" s="52">
        <f t="shared" si="26"/>
        <v>-0.2540858654578208</v>
      </c>
      <c r="O58" s="27">
        <f t="shared" si="20"/>
        <v>8.8832469240888319</v>
      </c>
      <c r="P58" s="143">
        <f t="shared" si="20"/>
        <v>7.4266782307025148</v>
      </c>
      <c r="Q58" s="52">
        <f t="shared" si="27"/>
        <v>-0.16396805197844025</v>
      </c>
    </row>
    <row r="59" spans="1:17" ht="20.100000000000001" customHeight="1" thickBot="1" x14ac:dyDescent="0.3">
      <c r="A59" s="8" t="s">
        <v>11</v>
      </c>
      <c r="B59" s="10"/>
      <c r="C59" s="21">
        <v>1091.2299999999996</v>
      </c>
      <c r="D59" s="142">
        <v>1708.08</v>
      </c>
      <c r="E59" s="220">
        <f>C59/$C$60</f>
        <v>5.6722944829615957E-3</v>
      </c>
      <c r="F59" s="221">
        <f>D59/$D$60</f>
        <v>1.1378222582382498E-2</v>
      </c>
      <c r="G59" s="55">
        <f t="shared" si="23"/>
        <v>0.56527954693327764</v>
      </c>
      <c r="I59" s="21">
        <v>237.47900000000001</v>
      </c>
      <c r="J59" s="142">
        <v>365.7349999999999</v>
      </c>
      <c r="K59" s="220">
        <f>I59/$I$60</f>
        <v>4.1430929274987958E-3</v>
      </c>
      <c r="L59" s="221">
        <f>J59/$J$60</f>
        <v>8.1219895357835525E-3</v>
      </c>
      <c r="M59" s="55">
        <f>(J59-I59)/I59</f>
        <v>0.54007301698255372</v>
      </c>
      <c r="O59" s="240">
        <f t="shared" si="20"/>
        <v>2.17625065293293</v>
      </c>
      <c r="P59" s="241">
        <f t="shared" si="20"/>
        <v>2.1412053299611253</v>
      </c>
      <c r="Q59" s="55">
        <f>(P59-O59)/O59</f>
        <v>-1.6103532432982428E-2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192378.93999999994</v>
      </c>
      <c r="D60" s="226">
        <f>D48+D49+D50+D53+D57+D58+D59</f>
        <v>150118.35</v>
      </c>
      <c r="E60" s="222">
        <f>E48+E49+E50+E53+E57+E58+E59</f>
        <v>1</v>
      </c>
      <c r="F60" s="223">
        <f>F48+F49+F50+F53+F57+F58+F59</f>
        <v>1</v>
      </c>
      <c r="G60" s="55">
        <f>(D60-C60)/C60</f>
        <v>-0.21967368153707442</v>
      </c>
      <c r="H60" s="1"/>
      <c r="I60" s="213">
        <f>I48+I49+I50+I53+I57+I58+I59</f>
        <v>57319.255000000012</v>
      </c>
      <c r="J60" s="226">
        <f>J48+J49+J50+J53+J57+J58+J59</f>
        <v>45030.223000000005</v>
      </c>
      <c r="K60" s="222">
        <f>K48+K49+K50+K53+K57+K58+K59</f>
        <v>1</v>
      </c>
      <c r="L60" s="223">
        <f>L48+L49+L50+L53+L57+L58+L59</f>
        <v>1</v>
      </c>
      <c r="M60" s="55">
        <f>(J60-I60)/I60</f>
        <v>-0.21439622688745699</v>
      </c>
      <c r="N60" s="1"/>
      <c r="O60" s="24">
        <f t="shared" si="20"/>
        <v>2.979497391970245</v>
      </c>
      <c r="P60" s="242">
        <f t="shared" si="20"/>
        <v>2.9996481442808292</v>
      </c>
      <c r="Q60" s="55">
        <f>(P60-O60)/O60</f>
        <v>6.7631380933208755E-3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6" width="10.42578125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104</v>
      </c>
      <c r="H4" s="345"/>
      <c r="I4" s="130" t="s">
        <v>0</v>
      </c>
      <c r="K4" s="349" t="s">
        <v>19</v>
      </c>
      <c r="L4" s="345"/>
      <c r="M4" s="343" t="s">
        <v>104</v>
      </c>
      <c r="N4" s="344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159</v>
      </c>
      <c r="F5" s="351"/>
      <c r="G5" s="352" t="str">
        <f>E5</f>
        <v>jan-nov</v>
      </c>
      <c r="H5" s="352"/>
      <c r="I5" s="131" t="s">
        <v>149</v>
      </c>
      <c r="K5" s="353" t="str">
        <f>E5</f>
        <v>jan-nov</v>
      </c>
      <c r="L5" s="352"/>
      <c r="M5" s="354" t="str">
        <f>E5</f>
        <v>jan-nov</v>
      </c>
      <c r="N5" s="342"/>
      <c r="O5" s="131" t="str">
        <f>I5</f>
        <v>2023 /2022</v>
      </c>
      <c r="Q5" s="353" t="str">
        <f>E5</f>
        <v>jan-nov</v>
      </c>
      <c r="R5" s="351"/>
      <c r="S5" s="131" t="str">
        <f>O5</f>
        <v>2023 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1359484.8200000047</v>
      </c>
      <c r="F7" s="145">
        <v>1315070.6200000048</v>
      </c>
      <c r="G7" s="243">
        <f>E7/E15</f>
        <v>0.44769519019402348</v>
      </c>
      <c r="H7" s="244">
        <f>F7/F15</f>
        <v>0.44113742871715356</v>
      </c>
      <c r="I7" s="164">
        <f t="shared" ref="I7:I11" si="0">(F7-E7)/E7</f>
        <v>-3.2669875637154816E-2</v>
      </c>
      <c r="J7" s="1"/>
      <c r="K7" s="17">
        <v>385727.62900000031</v>
      </c>
      <c r="L7" s="145">
        <v>376404.55599999946</v>
      </c>
      <c r="M7" s="243">
        <f>K7/K15</f>
        <v>0.44160490441478484</v>
      </c>
      <c r="N7" s="244">
        <f>L7/L15</f>
        <v>0.43734410959723763</v>
      </c>
      <c r="O7" s="164">
        <f t="shared" ref="O7:O18" si="1">(L7-K7)/K7</f>
        <v>-2.4170093866936457E-2</v>
      </c>
      <c r="P7" s="1"/>
      <c r="Q7" s="187">
        <f t="shared" ref="Q7:Q18" si="2">(K7/E7)*10</f>
        <v>2.8373073632407237</v>
      </c>
      <c r="R7" s="188">
        <f t="shared" ref="R7:R18" si="3">(L7/F7)*10</f>
        <v>2.8622383488424226</v>
      </c>
      <c r="S7" s="55">
        <f>(R7-Q7)/Q7</f>
        <v>8.7868469679023686E-3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1054712.4100000043</v>
      </c>
      <c r="F8" s="181">
        <v>1004174.8500000049</v>
      </c>
      <c r="G8" s="245">
        <f>E8/E7</f>
        <v>0.77581771747918504</v>
      </c>
      <c r="H8" s="246">
        <f>F8/F7</f>
        <v>0.76359005723966455</v>
      </c>
      <c r="I8" s="206">
        <f t="shared" si="0"/>
        <v>-4.7915962228982652E-2</v>
      </c>
      <c r="K8" s="180">
        <v>350281.08300000033</v>
      </c>
      <c r="L8" s="181">
        <v>341796.85399999947</v>
      </c>
      <c r="M8" s="250">
        <f>K8/K7</f>
        <v>0.90810472640527407</v>
      </c>
      <c r="N8" s="246">
        <f>L8/L7</f>
        <v>0.90805716496162703</v>
      </c>
      <c r="O8" s="207">
        <f t="shared" si="1"/>
        <v>-2.4221202376495041E-2</v>
      </c>
      <c r="Q8" s="189">
        <f t="shared" si="2"/>
        <v>3.321105162685996</v>
      </c>
      <c r="R8" s="190">
        <f t="shared" si="3"/>
        <v>3.4037583594131822</v>
      </c>
      <c r="S8" s="182">
        <f t="shared" ref="S8:S18" si="4">(R8-Q8)/Q8</f>
        <v>2.4887256704734732E-2</v>
      </c>
    </row>
    <row r="9" spans="1:19" ht="24" customHeight="1" x14ac:dyDescent="0.25">
      <c r="A9" s="8"/>
      <c r="B9" t="s">
        <v>37</v>
      </c>
      <c r="E9" s="19">
        <v>194869.3200000003</v>
      </c>
      <c r="F9" s="140">
        <v>167710.59999999986</v>
      </c>
      <c r="G9" s="247">
        <f>E9/E7</f>
        <v>0.14334056337605861</v>
      </c>
      <c r="H9" s="215">
        <f>F9/F7</f>
        <v>0.12752972916389788</v>
      </c>
      <c r="I9" s="182">
        <f t="shared" ref="I9:I10" si="5">(F9-E9)/E9</f>
        <v>-0.13936888577432505</v>
      </c>
      <c r="K9" s="19">
        <v>27270.841999999975</v>
      </c>
      <c r="L9" s="140">
        <v>24495.972999999998</v>
      </c>
      <c r="M9" s="247">
        <f>K9/K7</f>
        <v>7.0699737197202309E-2</v>
      </c>
      <c r="N9" s="215">
        <f>L9/L7</f>
        <v>6.5078842988287408E-2</v>
      </c>
      <c r="O9" s="182">
        <f t="shared" si="1"/>
        <v>-0.10175223045918345</v>
      </c>
      <c r="Q9" s="189">
        <f t="shared" si="2"/>
        <v>1.399442559762611</v>
      </c>
      <c r="R9" s="190">
        <f t="shared" si="3"/>
        <v>1.4606097050514408</v>
      </c>
      <c r="S9" s="182">
        <f t="shared" si="4"/>
        <v>4.370822143583062E-2</v>
      </c>
    </row>
    <row r="10" spans="1:19" ht="24" customHeight="1" thickBot="1" x14ac:dyDescent="0.3">
      <c r="A10" s="8"/>
      <c r="B10" t="s">
        <v>36</v>
      </c>
      <c r="E10" s="19">
        <v>109903.09000000003</v>
      </c>
      <c r="F10" s="140">
        <v>143185.1699999999</v>
      </c>
      <c r="G10" s="247">
        <f>E10/E7</f>
        <v>8.0841719144756352E-2</v>
      </c>
      <c r="H10" s="215">
        <f>F10/F7</f>
        <v>0.10888021359643742</v>
      </c>
      <c r="I10" s="186">
        <f t="shared" si="5"/>
        <v>0.30283115788646037</v>
      </c>
      <c r="K10" s="19">
        <v>8175.7040000000025</v>
      </c>
      <c r="L10" s="140">
        <v>10111.728999999999</v>
      </c>
      <c r="M10" s="247">
        <f>K10/K7</f>
        <v>2.1195536397523643E-2</v>
      </c>
      <c r="N10" s="215">
        <f>L10/L7</f>
        <v>2.6863992050085637E-2</v>
      </c>
      <c r="O10" s="209">
        <f t="shared" si="1"/>
        <v>0.23680223745869425</v>
      </c>
      <c r="Q10" s="189">
        <f t="shared" si="2"/>
        <v>0.74390119513473196</v>
      </c>
      <c r="R10" s="190">
        <f t="shared" si="3"/>
        <v>0.70619946185767746</v>
      </c>
      <c r="S10" s="182">
        <f t="shared" si="4"/>
        <v>-5.0681103248162065E-2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1677145.5700000024</v>
      </c>
      <c r="F11" s="145">
        <v>1666019.9299999946</v>
      </c>
      <c r="G11" s="243">
        <f>E11/E15</f>
        <v>0.55230480980597663</v>
      </c>
      <c r="H11" s="244">
        <f>F11/F15</f>
        <v>0.55886257128284644</v>
      </c>
      <c r="I11" s="164">
        <f t="shared" si="0"/>
        <v>-6.6336758114608962E-3</v>
      </c>
      <c r="J11" s="1"/>
      <c r="K11" s="17">
        <v>487740.09100000019</v>
      </c>
      <c r="L11" s="145">
        <v>484255.38599999883</v>
      </c>
      <c r="M11" s="243">
        <f>K11/K15</f>
        <v>0.55839509558521505</v>
      </c>
      <c r="N11" s="244">
        <f>L11/L15</f>
        <v>0.56265589040276232</v>
      </c>
      <c r="O11" s="164">
        <f t="shared" si="1"/>
        <v>-7.1445941482004473E-3</v>
      </c>
      <c r="Q11" s="191">
        <f t="shared" si="2"/>
        <v>2.9081559747971042</v>
      </c>
      <c r="R11" s="192">
        <f t="shared" si="3"/>
        <v>2.906660222245963</v>
      </c>
      <c r="S11" s="57">
        <f t="shared" si="4"/>
        <v>-5.1433023679053544E-4</v>
      </c>
    </row>
    <row r="12" spans="1:19" s="3" customFormat="1" ht="24" customHeight="1" x14ac:dyDescent="0.25">
      <c r="A12" s="46"/>
      <c r="B12" s="3" t="s">
        <v>33</v>
      </c>
      <c r="E12" s="31">
        <v>1278950.1500000027</v>
      </c>
      <c r="F12" s="141">
        <v>1244543.2599999947</v>
      </c>
      <c r="G12" s="247">
        <f>E12/E11</f>
        <v>0.76257551692427084</v>
      </c>
      <c r="H12" s="215">
        <f>F12/F11</f>
        <v>0.74701582951651646</v>
      </c>
      <c r="I12" s="206">
        <f t="shared" ref="I12:I18" si="6">(F12-E12)/E12</f>
        <v>-2.6902448074311556E-2</v>
      </c>
      <c r="K12" s="31">
        <v>444541.92600000021</v>
      </c>
      <c r="L12" s="141">
        <v>439430.97399999882</v>
      </c>
      <c r="M12" s="247">
        <f>K12/K11</f>
        <v>0.91143199872819158</v>
      </c>
      <c r="N12" s="215">
        <f>L12/L11</f>
        <v>0.90743642033544647</v>
      </c>
      <c r="O12" s="206">
        <f t="shared" si="1"/>
        <v>-1.1497120296368592E-2</v>
      </c>
      <c r="Q12" s="189">
        <f t="shared" si="2"/>
        <v>3.4758346601702912</v>
      </c>
      <c r="R12" s="190">
        <f t="shared" si="3"/>
        <v>3.5308613860477678</v>
      </c>
      <c r="S12" s="182">
        <f t="shared" si="4"/>
        <v>1.5831226527553147E-2</v>
      </c>
    </row>
    <row r="13" spans="1:19" ht="24" customHeight="1" x14ac:dyDescent="0.25">
      <c r="A13" s="8"/>
      <c r="B13" s="3" t="s">
        <v>37</v>
      </c>
      <c r="D13" s="3"/>
      <c r="E13" s="19">
        <v>137588.27999999988</v>
      </c>
      <c r="F13" s="140">
        <v>134828.98000000007</v>
      </c>
      <c r="G13" s="247">
        <f>E13/E11</f>
        <v>8.2037172241405193E-2</v>
      </c>
      <c r="H13" s="215">
        <f>F13/F11</f>
        <v>8.0928791770216404E-2</v>
      </c>
      <c r="I13" s="182">
        <f t="shared" ref="I13:I14" si="7">(F13-E13)/E13</f>
        <v>-2.005476047814404E-2</v>
      </c>
      <c r="K13" s="19">
        <v>16067.147000000003</v>
      </c>
      <c r="L13" s="140">
        <v>17295.123000000029</v>
      </c>
      <c r="M13" s="247">
        <f>K13/K11</f>
        <v>3.2942026494188675E-2</v>
      </c>
      <c r="N13" s="215">
        <f>L13/L11</f>
        <v>3.571487999929044E-2</v>
      </c>
      <c r="O13" s="182">
        <f t="shared" si="1"/>
        <v>7.6427756589270382E-2</v>
      </c>
      <c r="Q13" s="189">
        <f t="shared" si="2"/>
        <v>1.1677700309939201</v>
      </c>
      <c r="R13" s="190">
        <f t="shared" si="3"/>
        <v>1.2827452228741936</v>
      </c>
      <c r="S13" s="182">
        <f t="shared" si="4"/>
        <v>9.8457049614824474E-2</v>
      </c>
    </row>
    <row r="14" spans="1:19" ht="24" customHeight="1" thickBot="1" x14ac:dyDescent="0.3">
      <c r="A14" s="8"/>
      <c r="B14" t="s">
        <v>36</v>
      </c>
      <c r="E14" s="19">
        <v>260607.13999999987</v>
      </c>
      <c r="F14" s="140">
        <v>286647.68999999994</v>
      </c>
      <c r="G14" s="247">
        <f>E14/E11</f>
        <v>0.155387310834324</v>
      </c>
      <c r="H14" s="215">
        <f>F14/F11</f>
        <v>0.17205537871326718</v>
      </c>
      <c r="I14" s="186">
        <f t="shared" si="7"/>
        <v>9.9922626832097114E-2</v>
      </c>
      <c r="K14" s="19">
        <v>27131.018</v>
      </c>
      <c r="L14" s="140">
        <v>27529.288999999993</v>
      </c>
      <c r="M14" s="247">
        <f>K14/K11</f>
        <v>5.562597477761981E-2</v>
      </c>
      <c r="N14" s="215">
        <f>L14/L11</f>
        <v>5.6848699665263111E-2</v>
      </c>
      <c r="O14" s="209">
        <f t="shared" si="1"/>
        <v>1.4679545013754861E-2</v>
      </c>
      <c r="Q14" s="189">
        <f t="shared" si="2"/>
        <v>1.0410696345464676</v>
      </c>
      <c r="R14" s="190">
        <f t="shared" si="3"/>
        <v>0.96038761031006392</v>
      </c>
      <c r="S14" s="182">
        <f t="shared" si="4"/>
        <v>-7.7499161976376421E-2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3036630.3900000066</v>
      </c>
      <c r="F15" s="145">
        <v>2981090.5499999993</v>
      </c>
      <c r="G15" s="243">
        <f>G7+G11</f>
        <v>1</v>
      </c>
      <c r="H15" s="244">
        <f>H7+H11</f>
        <v>1</v>
      </c>
      <c r="I15" s="164">
        <f t="shared" si="6"/>
        <v>-1.8289957244354383E-2</v>
      </c>
      <c r="J15" s="1"/>
      <c r="K15" s="17">
        <v>873467.72000000055</v>
      </c>
      <c r="L15" s="145">
        <v>860659.94199999829</v>
      </c>
      <c r="M15" s="243">
        <f>M7+M11</f>
        <v>0.99999999999999989</v>
      </c>
      <c r="N15" s="244">
        <f>N7+N11</f>
        <v>1</v>
      </c>
      <c r="O15" s="164">
        <f t="shared" si="1"/>
        <v>-1.4663138324106874E-2</v>
      </c>
      <c r="Q15" s="191">
        <f t="shared" si="2"/>
        <v>2.8764373921713888</v>
      </c>
      <c r="R15" s="192">
        <f t="shared" si="3"/>
        <v>2.8870640712339264</v>
      </c>
      <c r="S15" s="57">
        <f t="shared" si="4"/>
        <v>3.6943891396557056E-3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2333662.560000007</v>
      </c>
      <c r="F16" s="181">
        <f t="shared" ref="F16:F17" si="8">F8+F12</f>
        <v>2248718.1099999994</v>
      </c>
      <c r="G16" s="245">
        <f>E16/E15</f>
        <v>0.76850398642029061</v>
      </c>
      <c r="H16" s="246">
        <f>F16/F15</f>
        <v>0.75432734171727855</v>
      </c>
      <c r="I16" s="207">
        <f t="shared" si="6"/>
        <v>-3.6399628402148845E-2</v>
      </c>
      <c r="J16" s="3"/>
      <c r="K16" s="180">
        <f t="shared" ref="K16:L18" si="9">K8+K12</f>
        <v>794823.00900000054</v>
      </c>
      <c r="L16" s="181">
        <f t="shared" si="9"/>
        <v>781227.82799999835</v>
      </c>
      <c r="M16" s="250">
        <f>K16/K15</f>
        <v>0.90996265895206752</v>
      </c>
      <c r="N16" s="246">
        <f>L16/L15</f>
        <v>0.90770789934127072</v>
      </c>
      <c r="O16" s="207">
        <f t="shared" si="1"/>
        <v>-1.7104664618487642E-2</v>
      </c>
      <c r="P16" s="3"/>
      <c r="Q16" s="189">
        <f t="shared" si="2"/>
        <v>3.4059037609961833</v>
      </c>
      <c r="R16" s="190">
        <f t="shared" si="3"/>
        <v>3.4741029768288678</v>
      </c>
      <c r="S16" s="182">
        <f t="shared" si="4"/>
        <v>2.0023823518940862E-2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332457.60000000021</v>
      </c>
      <c r="F17" s="140">
        <f t="shared" si="8"/>
        <v>302539.57999999996</v>
      </c>
      <c r="G17" s="248">
        <f>E17/E15</f>
        <v>0.10948240559497248</v>
      </c>
      <c r="H17" s="215">
        <f>F17/F15</f>
        <v>0.10148620946787411</v>
      </c>
      <c r="I17" s="182">
        <f t="shared" si="6"/>
        <v>-8.9990482996930229E-2</v>
      </c>
      <c r="K17" s="19">
        <f t="shared" si="9"/>
        <v>43337.98899999998</v>
      </c>
      <c r="L17" s="140">
        <f t="shared" si="9"/>
        <v>41791.096000000027</v>
      </c>
      <c r="M17" s="247">
        <f>K17/K15</f>
        <v>4.9616016720114113E-2</v>
      </c>
      <c r="N17" s="215">
        <f>L17/L15</f>
        <v>4.8557036246959555E-2</v>
      </c>
      <c r="O17" s="182">
        <f t="shared" si="1"/>
        <v>-3.5693695893456279E-2</v>
      </c>
      <c r="Q17" s="189">
        <f t="shared" si="2"/>
        <v>1.3035643943769057</v>
      </c>
      <c r="R17" s="190">
        <f t="shared" si="3"/>
        <v>1.3813430956703263</v>
      </c>
      <c r="S17" s="182">
        <f t="shared" si="4"/>
        <v>5.9666175011322105E-2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370510.22999999986</v>
      </c>
      <c r="F18" s="142">
        <f>F10+F14</f>
        <v>429832.85999999987</v>
      </c>
      <c r="G18" s="249">
        <f>E18/E15</f>
        <v>0.12201360798473701</v>
      </c>
      <c r="H18" s="221">
        <f>F18/F15</f>
        <v>0.1441864488148473</v>
      </c>
      <c r="I18" s="208">
        <f t="shared" si="6"/>
        <v>0.16011063986006546</v>
      </c>
      <c r="K18" s="21">
        <f t="shared" si="9"/>
        <v>35306.722000000002</v>
      </c>
      <c r="L18" s="142">
        <f t="shared" si="9"/>
        <v>37641.017999999996</v>
      </c>
      <c r="M18" s="249">
        <f>K18/K15</f>
        <v>4.0421324327818295E-2</v>
      </c>
      <c r="N18" s="221">
        <f>L18/L15</f>
        <v>4.373506441176981E-2</v>
      </c>
      <c r="O18" s="208">
        <f t="shared" si="1"/>
        <v>6.611477553764393E-2</v>
      </c>
      <c r="Q18" s="193">
        <f t="shared" si="2"/>
        <v>0.95292165077331381</v>
      </c>
      <c r="R18" s="194">
        <f t="shared" si="3"/>
        <v>0.87571289919528272</v>
      </c>
      <c r="S18" s="186">
        <f t="shared" si="4"/>
        <v>-8.1023189593157768E-2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6" max="6" width="11.140625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155</v>
      </c>
      <c r="B1" s="4"/>
    </row>
    <row r="3" spans="1:19" ht="15.75" thickBot="1" x14ac:dyDescent="0.3"/>
    <row r="4" spans="1:19" x14ac:dyDescent="0.25">
      <c r="A4" s="332" t="s">
        <v>16</v>
      </c>
      <c r="B4" s="325"/>
      <c r="C4" s="325"/>
      <c r="D4" s="325"/>
      <c r="E4" s="347" t="s">
        <v>1</v>
      </c>
      <c r="F4" s="348"/>
      <c r="G4" s="345" t="s">
        <v>104</v>
      </c>
      <c r="H4" s="345"/>
      <c r="I4" s="130" t="s">
        <v>0</v>
      </c>
      <c r="K4" s="349" t="s">
        <v>19</v>
      </c>
      <c r="L4" s="345"/>
      <c r="M4" s="343" t="s">
        <v>13</v>
      </c>
      <c r="N4" s="344"/>
      <c r="O4" s="130" t="s">
        <v>0</v>
      </c>
      <c r="Q4" s="355" t="s">
        <v>22</v>
      </c>
      <c r="R4" s="345"/>
      <c r="S4" s="130" t="s">
        <v>0</v>
      </c>
    </row>
    <row r="5" spans="1:19" x14ac:dyDescent="0.25">
      <c r="A5" s="346"/>
      <c r="B5" s="326"/>
      <c r="C5" s="326"/>
      <c r="D5" s="326"/>
      <c r="E5" s="350" t="s">
        <v>68</v>
      </c>
      <c r="F5" s="351"/>
      <c r="G5" s="352" t="str">
        <f>E5</f>
        <v>nov</v>
      </c>
      <c r="H5" s="352"/>
      <c r="I5" s="131" t="s">
        <v>149</v>
      </c>
      <c r="K5" s="353" t="str">
        <f>E5</f>
        <v>nov</v>
      </c>
      <c r="L5" s="352"/>
      <c r="M5" s="354" t="str">
        <f>E5</f>
        <v>nov</v>
      </c>
      <c r="N5" s="342"/>
      <c r="O5" s="131" t="str">
        <f>I5</f>
        <v>2023 /2022</v>
      </c>
      <c r="Q5" s="353" t="str">
        <f>E5</f>
        <v>nov</v>
      </c>
      <c r="R5" s="351"/>
      <c r="S5" s="131" t="str">
        <f>O5</f>
        <v>2023 /2022</v>
      </c>
    </row>
    <row r="6" spans="1:19" ht="19.5" customHeight="1" thickBot="1" x14ac:dyDescent="0.3">
      <c r="A6" s="333"/>
      <c r="B6" s="356"/>
      <c r="C6" s="356"/>
      <c r="D6" s="356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147150.81999999995</v>
      </c>
      <c r="F7" s="145">
        <v>141404.77999999991</v>
      </c>
      <c r="G7" s="243">
        <f>E7/E15</f>
        <v>0.43339594149272814</v>
      </c>
      <c r="H7" s="244">
        <f>F7/F15</f>
        <v>0.48505509665733887</v>
      </c>
      <c r="I7" s="164">
        <f t="shared" ref="I7:I18" si="0">(F7-E7)/E7</f>
        <v>-3.9048644105415378E-2</v>
      </c>
      <c r="J7" s="1"/>
      <c r="K7" s="17">
        <v>46669.292000000001</v>
      </c>
      <c r="L7" s="145">
        <v>46021.907999999981</v>
      </c>
      <c r="M7" s="243">
        <f>K7/K15</f>
        <v>0.44879261559448452</v>
      </c>
      <c r="N7" s="244">
        <f>L7/L15</f>
        <v>0.5054456990138978</v>
      </c>
      <c r="O7" s="164">
        <f t="shared" ref="O7:O18" si="1">(L7-K7)/K7</f>
        <v>-1.3871733901598935E-2</v>
      </c>
      <c r="P7" s="1"/>
      <c r="Q7" s="187">
        <f t="shared" ref="Q7:R18" si="2">(K7/E7)*10</f>
        <v>3.1715278243097806</v>
      </c>
      <c r="R7" s="188">
        <f t="shared" si="2"/>
        <v>3.2546218027424541</v>
      </c>
      <c r="S7" s="55">
        <f>(R7-Q7)/Q7</f>
        <v>2.6199984056818781E-2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118262.52999999993</v>
      </c>
      <c r="F8" s="181">
        <v>113295.75999999991</v>
      </c>
      <c r="G8" s="245">
        <f>E8/E7</f>
        <v>0.80368243955419327</v>
      </c>
      <c r="H8" s="246">
        <f>F8/F7</f>
        <v>0.80121591363460254</v>
      </c>
      <c r="I8" s="206">
        <f t="shared" si="0"/>
        <v>-4.1997833126012289E-2</v>
      </c>
      <c r="K8" s="180">
        <v>43444.76</v>
      </c>
      <c r="L8" s="181">
        <v>43007.965999999979</v>
      </c>
      <c r="M8" s="250">
        <f>K8/K7</f>
        <v>0.9309067727018443</v>
      </c>
      <c r="N8" s="246">
        <f>L8/L7</f>
        <v>0.93451071172451161</v>
      </c>
      <c r="O8" s="207">
        <f t="shared" si="1"/>
        <v>-1.0054008814872575E-2</v>
      </c>
      <c r="Q8" s="189">
        <f t="shared" si="2"/>
        <v>3.6735862153464858</v>
      </c>
      <c r="R8" s="190">
        <f t="shared" si="2"/>
        <v>3.7960790412633285</v>
      </c>
      <c r="S8" s="182">
        <f t="shared" ref="S8:S18" si="3">(R8-Q8)/Q8</f>
        <v>3.3344208829270514E-2</v>
      </c>
    </row>
    <row r="9" spans="1:19" ht="24" customHeight="1" x14ac:dyDescent="0.25">
      <c r="A9" s="8"/>
      <c r="B9" t="s">
        <v>37</v>
      </c>
      <c r="E9" s="19">
        <v>15739.900000000005</v>
      </c>
      <c r="F9" s="140">
        <v>14295.199999999995</v>
      </c>
      <c r="G9" s="247">
        <f>E9/E7</f>
        <v>0.10696440563498057</v>
      </c>
      <c r="H9" s="215">
        <f>F9/F7</f>
        <v>0.10109417800444938</v>
      </c>
      <c r="I9" s="182">
        <f t="shared" si="0"/>
        <v>-9.1785843620353968E-2</v>
      </c>
      <c r="K9" s="19">
        <v>2302.4249999999997</v>
      </c>
      <c r="L9" s="140">
        <v>2068.3889999999997</v>
      </c>
      <c r="M9" s="247">
        <f>K9/K7</f>
        <v>4.9334903130735297E-2</v>
      </c>
      <c r="N9" s="215">
        <f>L9/L7</f>
        <v>4.4943573395522858E-2</v>
      </c>
      <c r="O9" s="182">
        <f t="shared" si="1"/>
        <v>-0.10164761067135741</v>
      </c>
      <c r="Q9" s="189">
        <f t="shared" si="2"/>
        <v>1.4627951892959923</v>
      </c>
      <c r="R9" s="190">
        <f t="shared" si="2"/>
        <v>1.4469115507303154</v>
      </c>
      <c r="S9" s="182">
        <f t="shared" si="3"/>
        <v>-1.085841591625775E-2</v>
      </c>
    </row>
    <row r="10" spans="1:19" ht="24" customHeight="1" thickBot="1" x14ac:dyDescent="0.3">
      <c r="A10" s="8"/>
      <c r="B10" t="s">
        <v>36</v>
      </c>
      <c r="E10" s="19">
        <v>13148.390000000003</v>
      </c>
      <c r="F10" s="140">
        <v>13813.82</v>
      </c>
      <c r="G10" s="247">
        <f>E10/E7</f>
        <v>8.9353154810826119E-2</v>
      </c>
      <c r="H10" s="215">
        <f>F10/F7</f>
        <v>9.7689908360947972E-2</v>
      </c>
      <c r="I10" s="186">
        <f t="shared" si="0"/>
        <v>5.0609238089225864E-2</v>
      </c>
      <c r="K10" s="19">
        <v>922.10699999999997</v>
      </c>
      <c r="L10" s="140">
        <v>945.55299999999988</v>
      </c>
      <c r="M10" s="247">
        <f>K10/K7</f>
        <v>1.9758324167420408E-2</v>
      </c>
      <c r="N10" s="215">
        <f>L10/L7</f>
        <v>2.0545714879965433E-2</v>
      </c>
      <c r="O10" s="209">
        <f t="shared" si="1"/>
        <v>2.5426550281041044E-2</v>
      </c>
      <c r="Q10" s="189">
        <f t="shared" si="2"/>
        <v>0.70130791678676985</v>
      </c>
      <c r="R10" s="190">
        <f t="shared" si="2"/>
        <v>0.68449784346400921</v>
      </c>
      <c r="S10" s="182">
        <f t="shared" si="3"/>
        <v>-2.3969604392576213E-2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192378.93999999992</v>
      </c>
      <c r="F11" s="145">
        <v>150118.34999999995</v>
      </c>
      <c r="G11" s="243">
        <f>E11/E15</f>
        <v>0.56660405850727191</v>
      </c>
      <c r="H11" s="244">
        <f>F11/F15</f>
        <v>0.51494490334266108</v>
      </c>
      <c r="I11" s="164">
        <f t="shared" si="0"/>
        <v>-0.21967368153707462</v>
      </c>
      <c r="J11" s="1"/>
      <c r="K11" s="17">
        <v>57319.255000000026</v>
      </c>
      <c r="L11" s="145">
        <v>45030.222999999984</v>
      </c>
      <c r="M11" s="243">
        <f>K11/K15</f>
        <v>0.55120738440551542</v>
      </c>
      <c r="N11" s="244">
        <f>L11/L15</f>
        <v>0.49455430098610204</v>
      </c>
      <c r="O11" s="164">
        <f t="shared" si="1"/>
        <v>-0.21439622688745757</v>
      </c>
      <c r="Q11" s="191">
        <f t="shared" si="2"/>
        <v>2.9794973919702468</v>
      </c>
      <c r="R11" s="192">
        <f t="shared" si="2"/>
        <v>2.9996481442808292</v>
      </c>
      <c r="S11" s="57">
        <f t="shared" si="3"/>
        <v>6.7631380933202753E-3</v>
      </c>
    </row>
    <row r="12" spans="1:19" s="3" customFormat="1" ht="24" customHeight="1" x14ac:dyDescent="0.25">
      <c r="A12" s="46"/>
      <c r="B12" s="3" t="s">
        <v>33</v>
      </c>
      <c r="E12" s="31">
        <v>140641.9899999999</v>
      </c>
      <c r="F12" s="141">
        <v>118179.94999999994</v>
      </c>
      <c r="G12" s="247">
        <f>E12/E11</f>
        <v>0.73106749626544343</v>
      </c>
      <c r="H12" s="215">
        <f>F12/F11</f>
        <v>0.78724519687300043</v>
      </c>
      <c r="I12" s="206">
        <f t="shared" si="0"/>
        <v>-0.15971076632234782</v>
      </c>
      <c r="K12" s="31">
        <v>51593.44900000003</v>
      </c>
      <c r="L12" s="141">
        <v>41488.121999999981</v>
      </c>
      <c r="M12" s="247">
        <f>K12/K11</f>
        <v>0.90010676168069537</v>
      </c>
      <c r="N12" s="215">
        <f>L12/L11</f>
        <v>0.92133947460131382</v>
      </c>
      <c r="O12" s="206">
        <f t="shared" si="1"/>
        <v>-0.19586453698802037</v>
      </c>
      <c r="Q12" s="189">
        <f t="shared" si="2"/>
        <v>3.6684242735757695</v>
      </c>
      <c r="R12" s="190">
        <f t="shared" si="2"/>
        <v>3.51058889430906</v>
      </c>
      <c r="S12" s="182">
        <f t="shared" si="3"/>
        <v>-4.3025388421841587E-2</v>
      </c>
    </row>
    <row r="13" spans="1:19" ht="24" customHeight="1" x14ac:dyDescent="0.25">
      <c r="A13" s="8"/>
      <c r="B13" s="3" t="s">
        <v>37</v>
      </c>
      <c r="D13" s="3"/>
      <c r="E13" s="19">
        <v>13677.849999999997</v>
      </c>
      <c r="F13" s="140">
        <v>14562.079999999998</v>
      </c>
      <c r="G13" s="247">
        <f>E13/E11</f>
        <v>7.1098478866761627E-2</v>
      </c>
      <c r="H13" s="215">
        <f>F13/F11</f>
        <v>9.7003997179558682E-2</v>
      </c>
      <c r="I13" s="182">
        <f t="shared" si="0"/>
        <v>6.4646856048282561E-2</v>
      </c>
      <c r="K13" s="19">
        <v>1622.3519999999994</v>
      </c>
      <c r="L13" s="140">
        <v>1892.9100000000008</v>
      </c>
      <c r="M13" s="247">
        <f>K13/K11</f>
        <v>2.8303787270089233E-2</v>
      </c>
      <c r="N13" s="215">
        <f>L13/L11</f>
        <v>4.2036434063406736E-2</v>
      </c>
      <c r="O13" s="182">
        <f t="shared" si="1"/>
        <v>0.16676898724814435</v>
      </c>
      <c r="Q13" s="189">
        <f t="shared" si="2"/>
        <v>1.1861162390287945</v>
      </c>
      <c r="R13" s="190">
        <f t="shared" si="2"/>
        <v>1.2998898509004215</v>
      </c>
      <c r="S13" s="182">
        <f t="shared" si="3"/>
        <v>9.5921131612519001E-2</v>
      </c>
    </row>
    <row r="14" spans="1:19" ht="24" customHeight="1" thickBot="1" x14ac:dyDescent="0.3">
      <c r="A14" s="8"/>
      <c r="B14" t="s">
        <v>36</v>
      </c>
      <c r="E14" s="19">
        <v>38059.100000000013</v>
      </c>
      <c r="F14" s="140">
        <v>17376.320000000007</v>
      </c>
      <c r="G14" s="247">
        <f>E14/E11</f>
        <v>0.19783402486779494</v>
      </c>
      <c r="H14" s="215">
        <f>F14/F11</f>
        <v>0.11575080594744089</v>
      </c>
      <c r="I14" s="186">
        <f t="shared" si="0"/>
        <v>-0.54343849434169489</v>
      </c>
      <c r="K14" s="19">
        <v>4103.4539999999997</v>
      </c>
      <c r="L14" s="140">
        <v>1649.1909999999998</v>
      </c>
      <c r="M14" s="247">
        <f>K14/K11</f>
        <v>7.158945104921545E-2</v>
      </c>
      <c r="N14" s="215">
        <f>L14/L11</f>
        <v>3.6624091335279427E-2</v>
      </c>
      <c r="O14" s="209">
        <f t="shared" si="1"/>
        <v>-0.59809687156234725</v>
      </c>
      <c r="Q14" s="189">
        <f t="shared" si="2"/>
        <v>1.0781794629930812</v>
      </c>
      <c r="R14" s="190">
        <f t="shared" si="2"/>
        <v>0.94910257177584156</v>
      </c>
      <c r="S14" s="182">
        <f t="shared" si="3"/>
        <v>-0.11971744560865183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339529.75999999983</v>
      </c>
      <c r="F15" s="145">
        <v>291523.12999999989</v>
      </c>
      <c r="G15" s="243">
        <f>G7+G11</f>
        <v>1</v>
      </c>
      <c r="H15" s="244">
        <f>H7+H11</f>
        <v>1</v>
      </c>
      <c r="I15" s="164">
        <f t="shared" si="0"/>
        <v>-0.14139152338222125</v>
      </c>
      <c r="J15" s="1"/>
      <c r="K15" s="17">
        <v>103988.54700000004</v>
      </c>
      <c r="L15" s="145">
        <v>91052.130999999979</v>
      </c>
      <c r="M15" s="243">
        <f>M7+M11</f>
        <v>1</v>
      </c>
      <c r="N15" s="244">
        <f>N7+N11</f>
        <v>0.99999999999999978</v>
      </c>
      <c r="O15" s="164">
        <f t="shared" si="1"/>
        <v>-0.12440231518957613</v>
      </c>
      <c r="Q15" s="191">
        <f t="shared" si="2"/>
        <v>3.0627226019892948</v>
      </c>
      <c r="R15" s="192">
        <f t="shared" si="2"/>
        <v>3.1233244168310081</v>
      </c>
      <c r="S15" s="57">
        <f t="shared" si="3"/>
        <v>1.978690946491574E-2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258904.51999999984</v>
      </c>
      <c r="F16" s="181">
        <f t="shared" ref="F16:F17" si="4">F8+F12</f>
        <v>231475.70999999985</v>
      </c>
      <c r="G16" s="245">
        <f>E16/E15</f>
        <v>0.76253851797851235</v>
      </c>
      <c r="H16" s="246">
        <f>F16/F15</f>
        <v>0.79402176424217152</v>
      </c>
      <c r="I16" s="207">
        <f t="shared" si="0"/>
        <v>-0.10594179661289813</v>
      </c>
      <c r="J16" s="3"/>
      <c r="K16" s="180">
        <f t="shared" ref="K16:L18" si="5">K8+K12</f>
        <v>95038.209000000032</v>
      </c>
      <c r="L16" s="181">
        <f t="shared" si="5"/>
        <v>84496.08799999996</v>
      </c>
      <c r="M16" s="250">
        <f>K16/K15</f>
        <v>0.91392957918721573</v>
      </c>
      <c r="N16" s="246">
        <f>L16/L15</f>
        <v>0.92799681975592618</v>
      </c>
      <c r="O16" s="207">
        <f t="shared" si="1"/>
        <v>-0.11092508066939759</v>
      </c>
      <c r="P16" s="3"/>
      <c r="Q16" s="189">
        <f t="shared" si="2"/>
        <v>3.6707821477971914</v>
      </c>
      <c r="R16" s="190">
        <f t="shared" si="2"/>
        <v>3.6503220143487205</v>
      </c>
      <c r="S16" s="182">
        <f t="shared" si="3"/>
        <v>-5.573780361972403E-3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29417.75</v>
      </c>
      <c r="F17" s="140">
        <f t="shared" si="4"/>
        <v>28857.279999999992</v>
      </c>
      <c r="G17" s="248">
        <f>E17/E15</f>
        <v>8.6642625965983114E-2</v>
      </c>
      <c r="H17" s="215">
        <f>F17/F15</f>
        <v>9.8987960234922026E-2</v>
      </c>
      <c r="I17" s="182">
        <f t="shared" si="0"/>
        <v>-1.9052102897060736E-2</v>
      </c>
      <c r="K17" s="19">
        <f t="shared" si="5"/>
        <v>3924.7769999999991</v>
      </c>
      <c r="L17" s="140">
        <f t="shared" si="5"/>
        <v>3961.2990000000004</v>
      </c>
      <c r="M17" s="247">
        <f>K17/K15</f>
        <v>3.7742396766059227E-2</v>
      </c>
      <c r="N17" s="215">
        <f>L17/L15</f>
        <v>4.3505835135258956E-2</v>
      </c>
      <c r="O17" s="182">
        <f t="shared" si="1"/>
        <v>9.3054968473371379E-3</v>
      </c>
      <c r="Q17" s="189">
        <f t="shared" si="2"/>
        <v>1.3341526799296342</v>
      </c>
      <c r="R17" s="190">
        <f t="shared" si="2"/>
        <v>1.3727208524157515</v>
      </c>
      <c r="S17" s="182">
        <f t="shared" si="3"/>
        <v>2.8908364886807023E-2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51207.49000000002</v>
      </c>
      <c r="F18" s="142">
        <f>F10+F14</f>
        <v>31190.140000000007</v>
      </c>
      <c r="G18" s="249">
        <f>E18/E15</f>
        <v>0.15081885605550466</v>
      </c>
      <c r="H18" s="221">
        <f>F18/F15</f>
        <v>0.10699027552290626</v>
      </c>
      <c r="I18" s="208">
        <f t="shared" si="0"/>
        <v>-0.39090668181549232</v>
      </c>
      <c r="K18" s="21">
        <f t="shared" si="5"/>
        <v>5025.5609999999997</v>
      </c>
      <c r="L18" s="142">
        <f t="shared" si="5"/>
        <v>2594.7439999999997</v>
      </c>
      <c r="M18" s="249">
        <f>K18/K15</f>
        <v>4.8328024046725052E-2</v>
      </c>
      <c r="N18" s="221">
        <f>L18/L15</f>
        <v>2.8497345108814645E-2</v>
      </c>
      <c r="O18" s="208">
        <f t="shared" si="1"/>
        <v>-0.48369067652347669</v>
      </c>
      <c r="Q18" s="193">
        <f t="shared" si="2"/>
        <v>0.98141131307158347</v>
      </c>
      <c r="R18" s="194">
        <f t="shared" si="2"/>
        <v>0.83191162335276447</v>
      </c>
      <c r="S18" s="186">
        <f t="shared" si="3"/>
        <v>-0.15233132910494032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2024-01-10T15:45:11Z</dcterms:modified>
</cp:coreProperties>
</file>